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drawings/drawing22.xml" ContentType="application/vnd.openxmlformats-officedocument.drawingml.chartshapes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drawings/drawing24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7290" windowWidth="28830" windowHeight="7350" tabRatio="784"/>
  </bookViews>
  <sheets>
    <sheet name="Contents" sheetId="12" r:id="rId1"/>
    <sheet name="Corr_shift" sheetId="1" r:id="rId2"/>
    <sheet name="Polyo" sheetId="5" r:id="rId3"/>
    <sheet name="Study length" sheetId="6" r:id="rId4"/>
    <sheet name="Educ_Income" sheetId="27" r:id="rId5"/>
    <sheet name="L_cancer_smok" sheetId="2" r:id="rId6"/>
    <sheet name="storcks" sheetId="9" r:id="rId7"/>
    <sheet name="Obs-studies" sheetId="7" r:id="rId8"/>
    <sheet name="Convenience_samples" sheetId="8" r:id="rId9"/>
    <sheet name="Lipitor" sheetId="10" r:id="rId10"/>
    <sheet name="HIV" sheetId="11" r:id="rId11"/>
    <sheet name="Quota_Test_R" sheetId="4" r:id="rId12"/>
  </sheets>
  <definedNames>
    <definedName name="convenience">Convenience_samples!$A$1:$A$31</definedName>
    <definedName name="convenience_sampl">Convenience_samples!$A$1:$A$31</definedName>
    <definedName name="corr_shift">Corr_shift!$A$1:$A$30</definedName>
    <definedName name="education">Educ_Income!$A$1:$A$28</definedName>
    <definedName name="HIV">HIV!$A$1:$A$30</definedName>
    <definedName name="lipitor">Lipitor!$A$1:$A$30</definedName>
    <definedName name="lung_cancer">L_cancer_smok!$A$1:$A$29</definedName>
    <definedName name="observ_studies">'Obs-studies'!$A$1:$A$28</definedName>
    <definedName name="polyo">Polyo!$A$1:$A$29</definedName>
    <definedName name="quota_sampl">Quota_Test_R!$A$1:$A$28</definedName>
    <definedName name="storcks">storcks!$A$1:$A$27</definedName>
    <definedName name="study_length">'Study length'!$A$1:$A$31</definedName>
  </definedNames>
  <calcPr calcId="145621" calcMode="autoNoTable"/>
</workbook>
</file>

<file path=xl/calcChain.xml><?xml version="1.0" encoding="utf-8"?>
<calcChain xmlns="http://schemas.openxmlformats.org/spreadsheetml/2006/main">
  <c r="E8" i="27" l="1"/>
  <c r="E7" i="27"/>
  <c r="E6" i="27"/>
  <c r="F94" i="9"/>
  <c r="G81" i="9"/>
  <c r="D60" i="27"/>
  <c r="K22" i="27"/>
  <c r="M14" i="27" s="1"/>
  <c r="J22" i="27"/>
  <c r="L14" i="27" s="1"/>
  <c r="J12" i="27"/>
  <c r="L12" i="27" s="1"/>
  <c r="K12" i="27"/>
  <c r="M12" i="27" s="1"/>
  <c r="J16" i="27"/>
  <c r="L13" i="27" s="1"/>
  <c r="K16" i="27"/>
  <c r="M13" i="27" s="1"/>
  <c r="D56" i="27"/>
  <c r="I57" i="27"/>
  <c r="J57" i="27"/>
  <c r="K57" i="27"/>
  <c r="L57" i="27"/>
  <c r="M57" i="27"/>
  <c r="D58" i="27"/>
  <c r="H58" i="27"/>
  <c r="I58" i="27"/>
  <c r="K58" i="27"/>
  <c r="L58" i="27"/>
  <c r="M58" i="27"/>
  <c r="H59" i="27"/>
  <c r="I59" i="27"/>
  <c r="K59" i="27"/>
  <c r="L59" i="27"/>
  <c r="M59" i="27"/>
  <c r="M63" i="6"/>
  <c r="L63" i="6"/>
  <c r="L64" i="6" s="1"/>
  <c r="K63" i="6"/>
  <c r="J8" i="6"/>
  <c r="L8" i="6" s="1"/>
  <c r="K8" i="6"/>
  <c r="M8" i="6" s="1"/>
  <c r="J16" i="6"/>
  <c r="L9" i="6" s="1"/>
  <c r="K16" i="6"/>
  <c r="M9" i="6" s="1"/>
  <c r="J24" i="6"/>
  <c r="L14" i="6" s="1"/>
  <c r="K24" i="6"/>
  <c r="M14" i="6" s="1"/>
  <c r="I63" i="6"/>
  <c r="I62" i="6"/>
  <c r="M62" i="6"/>
  <c r="L62" i="6"/>
  <c r="K62" i="6"/>
  <c r="J62" i="6"/>
  <c r="H63" i="6"/>
  <c r="H64" i="6"/>
  <c r="I59" i="5"/>
  <c r="D63" i="6"/>
  <c r="C61" i="5"/>
  <c r="D65" i="6"/>
  <c r="D61" i="6"/>
  <c r="I60" i="5"/>
  <c r="C59" i="5"/>
  <c r="K58" i="5"/>
  <c r="L58" i="5"/>
  <c r="L59" i="5"/>
  <c r="L60" i="5" s="1"/>
  <c r="K59" i="5"/>
  <c r="J59" i="5"/>
  <c r="J60" i="5" s="1"/>
  <c r="C57" i="5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10" i="9"/>
  <c r="I112" i="8"/>
  <c r="K112" i="8"/>
  <c r="J112" i="8" s="1"/>
  <c r="J114" i="8" s="1"/>
  <c r="F12" i="8"/>
  <c r="F13" i="8"/>
  <c r="D25" i="8" s="1"/>
  <c r="F14" i="8"/>
  <c r="F15" i="8"/>
  <c r="F16" i="8"/>
  <c r="F17" i="8"/>
  <c r="F18" i="8"/>
  <c r="F19" i="8"/>
  <c r="F20" i="8"/>
  <c r="F21" i="8"/>
  <c r="D26" i="8"/>
  <c r="D112" i="8"/>
  <c r="G112" i="8"/>
  <c r="E112" i="8" s="1"/>
  <c r="E114" i="8" s="1"/>
  <c r="G37" i="7"/>
  <c r="F37" i="7"/>
  <c r="F19" i="7"/>
  <c r="F20" i="7"/>
  <c r="F21" i="7" s="1"/>
  <c r="E21" i="7"/>
  <c r="D21" i="7"/>
  <c r="I64" i="6"/>
  <c r="K64" i="6"/>
  <c r="M64" i="6"/>
  <c r="K60" i="5"/>
  <c r="D20" i="2"/>
  <c r="D21" i="2" s="1"/>
  <c r="D8" i="1"/>
  <c r="J63" i="6" l="1"/>
  <c r="J64" i="6" s="1"/>
  <c r="J58" i="27"/>
  <c r="J59" i="27" s="1"/>
  <c r="D27" i="8"/>
  <c r="D29" i="8" l="1"/>
  <c r="F29" i="8"/>
  <c r="D28" i="8"/>
  <c r="F28" i="8" l="1"/>
  <c r="E28" i="8"/>
</calcChain>
</file>

<file path=xl/sharedStrings.xml><?xml version="1.0" encoding="utf-8"?>
<sst xmlns="http://schemas.openxmlformats.org/spreadsheetml/2006/main" count="400" uniqueCount="233">
  <si>
    <t>adopted child against foster mother</t>
  </si>
  <si>
    <t>age</t>
  </si>
  <si>
    <t>r</t>
  </si>
  <si>
    <t>child reared with mother against mother</t>
  </si>
  <si>
    <t>adopted child against natural mother</t>
  </si>
  <si>
    <t>Correlation of intelligence of child against mother /foster mother</t>
  </si>
  <si>
    <t>with the natural mother or with the fostering mother</t>
  </si>
  <si>
    <t xml:space="preserve">The development of correlation of intelligence to natural mother </t>
  </si>
  <si>
    <t>seems the same, no matter whether the child grew up</t>
  </si>
  <si>
    <t>Completely different the correlation to the fostering mother</t>
  </si>
  <si>
    <t>However, the mean of intelligence of natural mothers was 86</t>
  </si>
  <si>
    <t>while the children growing up with fostering mothers was 106</t>
  </si>
  <si>
    <t>Children reared with fostering mothers won on average 20 points</t>
  </si>
  <si>
    <t>A shift of the scatterplot is not represented by correlation coefficient</t>
  </si>
  <si>
    <t>Relation between smoking and deaths from lung cancer - various countries</t>
  </si>
  <si>
    <t>R</t>
  </si>
  <si>
    <r>
      <t>R</t>
    </r>
    <r>
      <rPr>
        <vertAlign val="superscript"/>
        <sz val="14"/>
        <rFont val="Tahoma"/>
        <family val="2"/>
      </rPr>
      <t>2</t>
    </r>
  </si>
  <si>
    <t>Region</t>
  </si>
  <si>
    <t>A</t>
  </si>
  <si>
    <t>B</t>
  </si>
  <si>
    <t>C</t>
  </si>
  <si>
    <t>Income</t>
  </si>
  <si>
    <t>Does income depend on education?</t>
  </si>
  <si>
    <t>Confidence intervals for R</t>
  </si>
  <si>
    <r>
      <t xml:space="preserve"> </t>
    </r>
    <r>
      <rPr>
        <sz val="14"/>
        <rFont val="Symbol"/>
        <family val="1"/>
        <charset val="2"/>
      </rPr>
      <t>Ö</t>
    </r>
    <r>
      <rPr>
        <sz val="14"/>
        <rFont val="Tahoma"/>
      </rPr>
      <t>(n-2) R</t>
    </r>
    <r>
      <rPr>
        <vertAlign val="subscript"/>
        <sz val="14"/>
        <rFont val="Tahoma"/>
        <family val="2"/>
      </rPr>
      <t>n</t>
    </r>
    <r>
      <rPr>
        <sz val="14"/>
        <rFont val="Tahoma"/>
      </rPr>
      <t xml:space="preserve"> / </t>
    </r>
    <r>
      <rPr>
        <sz val="14"/>
        <rFont val="Symbol"/>
        <family val="1"/>
        <charset val="2"/>
      </rPr>
      <t>Ö</t>
    </r>
    <r>
      <rPr>
        <sz val="14"/>
        <rFont val="Tahoma"/>
      </rPr>
      <t>(1-R</t>
    </r>
    <r>
      <rPr>
        <vertAlign val="subscript"/>
        <sz val="14"/>
        <rFont val="Tahoma"/>
        <family val="2"/>
      </rPr>
      <t>n</t>
    </r>
    <r>
      <rPr>
        <vertAlign val="superscript"/>
        <sz val="14"/>
        <rFont val="Tahoma"/>
        <family val="2"/>
      </rPr>
      <t>2</t>
    </r>
    <r>
      <rPr>
        <sz val="14"/>
        <rFont val="Tahoma"/>
      </rPr>
      <t>)</t>
    </r>
  </si>
  <si>
    <r>
      <t>T</t>
    </r>
    <r>
      <rPr>
        <vertAlign val="subscript"/>
        <sz val="14"/>
        <rFont val="Tahoma"/>
        <family val="2"/>
      </rPr>
      <t>n-2</t>
    </r>
  </si>
  <si>
    <r>
      <t>1/2 ln((1+R</t>
    </r>
    <r>
      <rPr>
        <vertAlign val="subscript"/>
        <sz val="14"/>
        <rFont val="Tahoma"/>
        <family val="2"/>
      </rPr>
      <t>n</t>
    </r>
    <r>
      <rPr>
        <sz val="14"/>
        <rFont val="Tahoma"/>
      </rPr>
      <t>)/(1-R</t>
    </r>
    <r>
      <rPr>
        <vertAlign val="subscript"/>
        <sz val="14"/>
        <rFont val="Tahoma"/>
        <family val="2"/>
      </rPr>
      <t>n</t>
    </r>
    <r>
      <rPr>
        <sz val="14"/>
        <rFont val="Tahoma"/>
      </rPr>
      <t>))</t>
    </r>
  </si>
  <si>
    <r>
      <t>Ö</t>
    </r>
    <r>
      <rPr>
        <sz val="14"/>
        <rFont val="Tahoma"/>
      </rPr>
      <t>(n-3) U</t>
    </r>
    <r>
      <rPr>
        <vertAlign val="subscript"/>
        <sz val="14"/>
        <rFont val="Tahoma"/>
        <family val="2"/>
      </rPr>
      <t>n</t>
    </r>
  </si>
  <si>
    <t>Such relations are important for statistical tests on R</t>
  </si>
  <si>
    <t>Incidence of polio dependent on consumption of refreshing drinks</t>
  </si>
  <si>
    <t>wi</t>
  </si>
  <si>
    <t>su</t>
  </si>
  <si>
    <t>Does first income depend on duration of study?</t>
  </si>
  <si>
    <t>Buis</t>
  </si>
  <si>
    <t>Phy</t>
  </si>
  <si>
    <t>Che</t>
  </si>
  <si>
    <t>Semesters</t>
  </si>
  <si>
    <t>Lateral tumor of the brains and mobile phones</t>
  </si>
  <si>
    <t>uses mobile ph</t>
  </si>
  <si>
    <t>does not use</t>
  </si>
  <si>
    <t>tumor</t>
  </si>
  <si>
    <t>no tumor</t>
  </si>
  <si>
    <t>a</t>
  </si>
  <si>
    <t>b</t>
  </si>
  <si>
    <t>c</t>
  </si>
  <si>
    <t>d</t>
  </si>
  <si>
    <t>a+b</t>
  </si>
  <si>
    <t>c+d</t>
  </si>
  <si>
    <t>a+c</t>
  </si>
  <si>
    <t>b+d</t>
  </si>
  <si>
    <t>n</t>
  </si>
  <si>
    <t>cases</t>
  </si>
  <si>
    <t>controls</t>
  </si>
  <si>
    <t>exposed to risk</t>
  </si>
  <si>
    <t>not exposed to risk</t>
  </si>
  <si>
    <t>hypothetic numbers</t>
  </si>
  <si>
    <t>odds</t>
  </si>
  <si>
    <t>a/c</t>
  </si>
  <si>
    <t>b/d</t>
  </si>
  <si>
    <t>odds ratio</t>
  </si>
  <si>
    <t xml:space="preserve"> (a/c) / (b/d)</t>
  </si>
  <si>
    <t xml:space="preserve"> 3 to 1</t>
  </si>
  <si>
    <t>2 to 2</t>
  </si>
  <si>
    <t>An odds ratio &gt; 1 indicates a higher risk to develop a tumor if exposed to the investigated risk (mobile phones)</t>
  </si>
  <si>
    <t>would "show" that mobile telephoning "causes" tumor occurence</t>
  </si>
  <si>
    <t>regular user</t>
  </si>
  <si>
    <t>extension of use</t>
  </si>
  <si>
    <t>100 - 544</t>
  </si>
  <si>
    <t>more than 544</t>
  </si>
  <si>
    <t>less than 99</t>
  </si>
  <si>
    <t>side of the tumor</t>
  </si>
  <si>
    <t>same side as phoning</t>
  </si>
  <si>
    <t>other side</t>
  </si>
  <si>
    <t>persons who have a high vitality do phone more and do no develop cancer, also not of the brains</t>
  </si>
  <si>
    <t>The results indicate more or less that</t>
  </si>
  <si>
    <t>telephoning with mobile phones DECREASES the risk to</t>
  </si>
  <si>
    <t>develop cancer of the brains.</t>
  </si>
  <si>
    <t xml:space="preserve"> + / -</t>
  </si>
  <si>
    <t>confidence interval</t>
  </si>
  <si>
    <r>
      <t>retrospective studies</t>
    </r>
    <r>
      <rPr>
        <sz val="14"/>
        <rFont val="Tahoma"/>
      </rPr>
      <t>: all have the problem of explaining ex post that it was the "risk" that "caused" the negative effect</t>
    </r>
  </si>
  <si>
    <r>
      <t>vitality</t>
    </r>
    <r>
      <rPr>
        <sz val="14"/>
        <rFont val="Tahoma"/>
      </rPr>
      <t xml:space="preserve"> as third variable</t>
    </r>
  </si>
  <si>
    <t>Child</t>
  </si>
  <si>
    <t>treatment</t>
  </si>
  <si>
    <t>control</t>
  </si>
  <si>
    <t>difference</t>
  </si>
  <si>
    <t>A normed reading test is used to find out whether a specific class is significantly better than the population</t>
  </si>
  <si>
    <t>Population</t>
  </si>
  <si>
    <t>mean</t>
  </si>
  <si>
    <t>s.d.</t>
  </si>
  <si>
    <t>Class</t>
  </si>
  <si>
    <t>number</t>
  </si>
  <si>
    <t xml:space="preserve">Test of </t>
  </si>
  <si>
    <t>rejection number:</t>
  </si>
  <si>
    <r>
      <t>m</t>
    </r>
    <r>
      <rPr>
        <vertAlign val="subscript"/>
        <sz val="14"/>
        <rFont val="Tahoma"/>
        <family val="2"/>
      </rPr>
      <t>0</t>
    </r>
    <r>
      <rPr>
        <sz val="14"/>
        <rFont val="Tahoma"/>
      </rPr>
      <t xml:space="preserve"> + z</t>
    </r>
    <r>
      <rPr>
        <vertAlign val="subscript"/>
        <sz val="14"/>
        <rFont val="Tahoma"/>
      </rPr>
      <t xml:space="preserve"> </t>
    </r>
    <r>
      <rPr>
        <vertAlign val="subscript"/>
        <sz val="14"/>
        <rFont val="Symbol"/>
        <family val="1"/>
        <charset val="2"/>
      </rPr>
      <t>1-a</t>
    </r>
    <r>
      <rPr>
        <sz val="14"/>
        <rFont val="Tahoma"/>
      </rPr>
      <t xml:space="preserve"> </t>
    </r>
    <r>
      <rPr>
        <sz val="14"/>
        <rFont val="Symbol"/>
        <family val="1"/>
        <charset val="2"/>
      </rPr>
      <t>s</t>
    </r>
    <r>
      <rPr>
        <sz val="14"/>
        <rFont val="Tahoma"/>
      </rPr>
      <t xml:space="preserve"> /</t>
    </r>
    <r>
      <rPr>
        <sz val="14"/>
        <rFont val="Symbol"/>
        <family val="1"/>
        <charset val="2"/>
      </rPr>
      <t>Ö</t>
    </r>
    <r>
      <rPr>
        <sz val="14"/>
        <rFont val="Tahoma"/>
      </rPr>
      <t>n</t>
    </r>
  </si>
  <si>
    <r>
      <t>m</t>
    </r>
    <r>
      <rPr>
        <vertAlign val="subscript"/>
        <sz val="14"/>
        <rFont val="Tahoma"/>
        <family val="2"/>
      </rPr>
      <t>0</t>
    </r>
    <r>
      <rPr>
        <sz val="14"/>
        <rFont val="Tahoma"/>
      </rPr>
      <t xml:space="preserve"> = 40 against &gt; 40 (</t>
    </r>
    <r>
      <rPr>
        <sz val="14"/>
        <color indexed="16"/>
        <rFont val="Tahoma"/>
        <family val="2"/>
      </rPr>
      <t>one-sided</t>
    </r>
    <r>
      <rPr>
        <sz val="14"/>
        <rFont val="Tahoma"/>
      </rPr>
      <t>)</t>
    </r>
  </si>
  <si>
    <r>
      <t xml:space="preserve"> z</t>
    </r>
    <r>
      <rPr>
        <vertAlign val="subscript"/>
        <sz val="14"/>
        <rFont val="Tahoma"/>
      </rPr>
      <t xml:space="preserve"> </t>
    </r>
    <r>
      <rPr>
        <vertAlign val="subscript"/>
        <sz val="14"/>
        <rFont val="Symbol"/>
        <family val="1"/>
        <charset val="2"/>
      </rPr>
      <t>1-a</t>
    </r>
    <r>
      <rPr>
        <sz val="14"/>
        <rFont val="Tahoma"/>
      </rPr>
      <t/>
    </r>
  </si>
  <si>
    <t>observed mean exceeds rejection number?</t>
  </si>
  <si>
    <t>Why is the alternative one-sided?</t>
  </si>
  <si>
    <t>Consumption</t>
  </si>
  <si>
    <t>Incidence Polyo</t>
  </si>
  <si>
    <t>country</t>
  </si>
  <si>
    <t xml:space="preserve">the odds to be exposed to the risk are </t>
  </si>
  <si>
    <t>3 times higher in the cases than in the controls</t>
  </si>
  <si>
    <r>
      <t>prospective</t>
    </r>
    <r>
      <rPr>
        <sz val="14"/>
        <rFont val="Tahoma"/>
      </rPr>
      <t xml:space="preserve"> studies: expose people to the risk by intent and see whether they develop cancer or not</t>
    </r>
  </si>
  <si>
    <t>Does a reading programme help to improve reading skills</t>
  </si>
  <si>
    <r>
      <t xml:space="preserve">The children from the </t>
    </r>
    <r>
      <rPr>
        <sz val="14"/>
        <color indexed="16"/>
        <rFont val="Tahoma"/>
        <family val="2"/>
      </rPr>
      <t>control group</t>
    </r>
    <r>
      <rPr>
        <sz val="14"/>
        <rFont val="Tahoma"/>
      </rPr>
      <t xml:space="preserve"> were </t>
    </r>
    <r>
      <rPr>
        <sz val="14"/>
        <color indexed="16"/>
        <rFont val="Tahoma"/>
        <family val="2"/>
      </rPr>
      <t>"parallelised individually"</t>
    </r>
    <r>
      <rPr>
        <sz val="14"/>
        <rFont val="Tahoma"/>
      </rPr>
      <t>, so that each child had a special control</t>
    </r>
  </si>
  <si>
    <t>sd</t>
  </si>
  <si>
    <t xml:space="preserve">t </t>
  </si>
  <si>
    <r>
      <t>t</t>
    </r>
    <r>
      <rPr>
        <vertAlign val="subscript"/>
        <sz val="14"/>
        <rFont val="Tahoma"/>
        <family val="2"/>
      </rPr>
      <t>crit</t>
    </r>
  </si>
  <si>
    <t>two-sided</t>
  </si>
  <si>
    <t>one-sided</t>
  </si>
  <si>
    <r>
      <t xml:space="preserve">The children of a </t>
    </r>
    <r>
      <rPr>
        <sz val="14"/>
        <color indexed="16"/>
        <rFont val="Tahoma"/>
        <family val="2"/>
      </rPr>
      <t>special class are no random sample</t>
    </r>
    <r>
      <rPr>
        <sz val="14"/>
        <rFont val="Tahoma"/>
      </rPr>
      <t xml:space="preserve"> of the population</t>
    </r>
  </si>
  <si>
    <r>
      <t xml:space="preserve">It could well be that the </t>
    </r>
    <r>
      <rPr>
        <sz val="14"/>
        <color indexed="16"/>
        <rFont val="Tahoma"/>
        <family val="2"/>
      </rPr>
      <t>achievement</t>
    </r>
    <r>
      <rPr>
        <sz val="14"/>
        <rFont val="Tahoma"/>
      </rPr>
      <t xml:space="preserve"> of the class is </t>
    </r>
    <r>
      <rPr>
        <sz val="14"/>
        <color indexed="16"/>
        <rFont val="Tahoma"/>
        <family val="2"/>
      </rPr>
      <t>due to two excellent children</t>
    </r>
    <r>
      <rPr>
        <sz val="14"/>
        <rFont val="Tahoma"/>
      </rPr>
      <t xml:space="preserve"> as above</t>
    </r>
  </si>
  <si>
    <r>
      <t xml:space="preserve">but </t>
    </r>
    <r>
      <rPr>
        <sz val="14"/>
        <color indexed="16"/>
        <rFont val="Tahoma"/>
        <family val="2"/>
      </rPr>
      <t>not to the skills of the teacher</t>
    </r>
    <r>
      <rPr>
        <sz val="14"/>
        <rFont val="Tahoma"/>
      </rPr>
      <t xml:space="preserve"> to teach the children reading</t>
    </r>
  </si>
  <si>
    <r>
      <t>m</t>
    </r>
    <r>
      <rPr>
        <vertAlign val="subscript"/>
        <sz val="14"/>
        <rFont val="Tahoma"/>
        <family val="2"/>
      </rPr>
      <t>0</t>
    </r>
    <r>
      <rPr>
        <sz val="14"/>
        <rFont val="Tahoma"/>
      </rPr>
      <t xml:space="preserve"> + z</t>
    </r>
    <r>
      <rPr>
        <vertAlign val="subscript"/>
        <sz val="14"/>
        <rFont val="Tahoma"/>
      </rPr>
      <t xml:space="preserve"> </t>
    </r>
    <r>
      <rPr>
        <vertAlign val="subscript"/>
        <sz val="14"/>
        <rFont val="Symbol"/>
        <family val="1"/>
        <charset val="2"/>
      </rPr>
      <t>1-a</t>
    </r>
    <r>
      <rPr>
        <vertAlign val="subscript"/>
        <sz val="5"/>
        <rFont val="Symbol"/>
        <family val="1"/>
        <charset val="2"/>
      </rPr>
      <t xml:space="preserve"> </t>
    </r>
    <r>
      <rPr>
        <vertAlign val="subscript"/>
        <sz val="14"/>
        <rFont val="Symbol"/>
        <family val="1"/>
        <charset val="2"/>
      </rPr>
      <t>/2</t>
    </r>
    <r>
      <rPr>
        <sz val="14"/>
        <rFont val="Tahoma"/>
      </rPr>
      <t xml:space="preserve"> </t>
    </r>
    <r>
      <rPr>
        <sz val="14"/>
        <rFont val="Symbol"/>
        <family val="1"/>
        <charset val="2"/>
      </rPr>
      <t>s</t>
    </r>
    <r>
      <rPr>
        <sz val="14"/>
        <rFont val="Tahoma"/>
      </rPr>
      <t xml:space="preserve"> /</t>
    </r>
    <r>
      <rPr>
        <sz val="14"/>
        <rFont val="Symbol"/>
        <family val="1"/>
        <charset val="2"/>
      </rPr>
      <t>Ö</t>
    </r>
    <r>
      <rPr>
        <sz val="14"/>
        <rFont val="Tahoma"/>
      </rPr>
      <t>n</t>
    </r>
  </si>
  <si>
    <t>observed</t>
  </si>
  <si>
    <r>
      <t xml:space="preserve"> z</t>
    </r>
    <r>
      <rPr>
        <vertAlign val="subscript"/>
        <sz val="14"/>
        <rFont val="Tahoma"/>
      </rPr>
      <t xml:space="preserve"> </t>
    </r>
    <r>
      <rPr>
        <vertAlign val="subscript"/>
        <sz val="14"/>
        <rFont val="Symbol"/>
        <family val="1"/>
        <charset val="2"/>
      </rPr>
      <t>1-a</t>
    </r>
    <r>
      <rPr>
        <vertAlign val="subscript"/>
        <sz val="5"/>
        <rFont val="Symbol"/>
        <family val="1"/>
        <charset val="2"/>
      </rPr>
      <t xml:space="preserve"> </t>
    </r>
    <r>
      <rPr>
        <vertAlign val="subscript"/>
        <sz val="14"/>
        <rFont val="Symbol"/>
        <family val="1"/>
        <charset val="2"/>
      </rPr>
      <t>/2</t>
    </r>
  </si>
  <si>
    <r>
      <t xml:space="preserve">The design is </t>
    </r>
    <r>
      <rPr>
        <sz val="14"/>
        <color indexed="16"/>
        <rFont val="Tahoma"/>
        <family val="2"/>
      </rPr>
      <t>not a pre-test post-test comparison but a treatment control group comparison</t>
    </r>
  </si>
  <si>
    <t>A pedagogic researcher investigated the impact of a special reading training (2 months in 2 grade)</t>
  </si>
  <si>
    <r>
      <t xml:space="preserve">She focussed especially </t>
    </r>
    <r>
      <rPr>
        <sz val="14"/>
        <color indexed="16"/>
        <rFont val="Tahoma"/>
        <family val="2"/>
      </rPr>
      <t>on two weak readers</t>
    </r>
    <r>
      <rPr>
        <sz val="14"/>
        <rFont val="Tahoma"/>
      </rPr>
      <t>. 10 children took part in the reading programme, 10 other children were taken as control group</t>
    </r>
  </si>
  <si>
    <t>Quota sampling</t>
  </si>
  <si>
    <t>To fulfil the quota of variables separately to build up a mini modell of the population with respect to known variables</t>
  </si>
  <si>
    <t>Country</t>
  </si>
  <si>
    <t>Albania</t>
  </si>
  <si>
    <t>Belgium</t>
  </si>
  <si>
    <t>Denmark</t>
  </si>
  <si>
    <t>Germany</t>
  </si>
  <si>
    <t>France</t>
  </si>
  <si>
    <t>Greece</t>
  </si>
  <si>
    <t>Netherlands</t>
  </si>
  <si>
    <t>Italy</t>
  </si>
  <si>
    <t>Austria</t>
  </si>
  <si>
    <t>Poland</t>
  </si>
  <si>
    <t>Portugal</t>
  </si>
  <si>
    <t>Romania</t>
  </si>
  <si>
    <t>Spain</t>
  </si>
  <si>
    <t>Switzerland</t>
  </si>
  <si>
    <t>Turkey</t>
  </si>
  <si>
    <t>Hungary</t>
  </si>
  <si>
    <t>Does the storck bring the babies?</t>
  </si>
  <si>
    <t>Bulgaria</t>
  </si>
  <si>
    <r>
      <t>Birth rate</t>
    </r>
    <r>
      <rPr>
        <sz val="12"/>
        <rFont val="Tahoma"/>
        <family val="2"/>
      </rPr>
      <t xml:space="preserve"> / y &amp; 1000</t>
    </r>
  </si>
  <si>
    <r>
      <t xml:space="preserve">Births </t>
    </r>
    <r>
      <rPr>
        <sz val="12"/>
        <rFont val="Tahoma"/>
        <family val="2"/>
      </rPr>
      <t>(1000 / y)</t>
    </r>
  </si>
  <si>
    <r>
      <t>Population</t>
    </r>
    <r>
      <rPr>
        <sz val="12"/>
        <rFont val="Tahoma"/>
        <family val="2"/>
      </rPr>
      <t xml:space="preserve"> (Mio)</t>
    </r>
  </si>
  <si>
    <r>
      <t xml:space="preserve">Storcks </t>
    </r>
    <r>
      <rPr>
        <sz val="12"/>
        <rFont val="Tahoma"/>
        <family val="2"/>
      </rPr>
      <t>couples</t>
    </r>
  </si>
  <si>
    <r>
      <t xml:space="preserve">Area </t>
    </r>
    <r>
      <rPr>
        <sz val="12"/>
        <rFont val="Tahoma"/>
        <family val="2"/>
      </rPr>
      <t>km</t>
    </r>
    <r>
      <rPr>
        <vertAlign val="superscript"/>
        <sz val="12"/>
        <rFont val="Tahoma"/>
        <family val="2"/>
      </rPr>
      <t>2</t>
    </r>
  </si>
  <si>
    <t>A conclusion</t>
  </si>
  <si>
    <t>Contents</t>
  </si>
  <si>
    <t>A conclusion to draw out of the example</t>
  </si>
  <si>
    <t>Example</t>
  </si>
  <si>
    <t>Further considerations</t>
  </si>
  <si>
    <t>Does the consumption of refreshing drinks really influence the incidence of polyo?</t>
  </si>
  <si>
    <t>Drag the diagram to this area</t>
  </si>
  <si>
    <t>Drag the diagram to see the next</t>
  </si>
  <si>
    <t>Aggregate data for different studies</t>
  </si>
  <si>
    <t>Three different studies</t>
  </si>
  <si>
    <t>Click between the two diagrams</t>
  </si>
  <si>
    <t>More investigations</t>
  </si>
  <si>
    <t>Conclusion</t>
  </si>
  <si>
    <t>More investigations in the relation between length of study and first income</t>
  </si>
  <si>
    <t>Simpson's paradox</t>
  </si>
  <si>
    <t>If during the systems analysis phase of a project such hidden variables are not systematically checked,</t>
  </si>
  <si>
    <t xml:space="preserve">data are missing later and the possibly high correlation would be attributed wrongly to an existing influence between the </t>
  </si>
  <si>
    <t>variables under scrutiny.</t>
  </si>
  <si>
    <t>Content</t>
  </si>
  <si>
    <t>Correlation and Regression only with single data - aggregated data are misleading</t>
  </si>
  <si>
    <t>Prospective and retrospective studies</t>
  </si>
  <si>
    <t>Case-control study: Cases are found of tumours and compared to controls without tumor</t>
  </si>
  <si>
    <t>Do the two groups differ in any of risks to which they have been exposed in the past?</t>
  </si>
  <si>
    <t>Results from a study</t>
  </si>
  <si>
    <t>est. odds</t>
  </si>
  <si>
    <r>
      <t xml:space="preserve">However, they are </t>
    </r>
    <r>
      <rPr>
        <sz val="14"/>
        <color indexed="16"/>
        <rFont val="Tahoma"/>
        <family val="2"/>
      </rPr>
      <t>not significant (odds of 1 are within the confidence interval)</t>
    </r>
  </si>
  <si>
    <t>tumor is more likely to develop"?</t>
  </si>
  <si>
    <t>significant risk: means that "using the phone on one side, on the other side a</t>
  </si>
  <si>
    <t>Case-control studies</t>
  </si>
  <si>
    <t>Handy and Tumor</t>
  </si>
  <si>
    <t>Prospective and retrospective</t>
  </si>
  <si>
    <t>To test one-sided allows already to decide for significance for smaller deviations from the null hypothesis</t>
  </si>
  <si>
    <t>A closer look at the success of the programme</t>
  </si>
  <si>
    <t>First approach</t>
  </si>
  <si>
    <t>A closer look</t>
  </si>
  <si>
    <t>Differences in success</t>
  </si>
  <si>
    <t>A further ex.</t>
  </si>
  <si>
    <t>Apparently three subgroups of pupils with respect to success</t>
  </si>
  <si>
    <t>Success of the subgroups - with line of indifference (= no change)</t>
  </si>
  <si>
    <t>A further example</t>
  </si>
  <si>
    <t>Differences in success before and after the programme</t>
  </si>
  <si>
    <t>One subgroup decreased in achievement</t>
  </si>
  <si>
    <t>Only the two supported pupils profited from the programme</t>
  </si>
  <si>
    <t>Lift the frame to see the results of a t-test</t>
  </si>
  <si>
    <r>
      <t>t-Test H</t>
    </r>
    <r>
      <rPr>
        <vertAlign val="subscript"/>
        <sz val="14"/>
        <rFont val="Tahoma"/>
        <family val="2"/>
      </rPr>
      <t>0</t>
    </r>
    <r>
      <rPr>
        <sz val="14"/>
        <rFont val="Tahoma"/>
      </rPr>
      <t xml:space="preserve">:  </t>
    </r>
    <r>
      <rPr>
        <sz val="14"/>
        <rFont val="Symbol"/>
        <family val="1"/>
        <charset val="2"/>
      </rPr>
      <t>m</t>
    </r>
    <r>
      <rPr>
        <vertAlign val="subscript"/>
        <sz val="14"/>
        <rFont val="Tahoma"/>
        <family val="2"/>
      </rPr>
      <t>diff</t>
    </r>
    <r>
      <rPr>
        <sz val="14"/>
        <rFont val="Tahoma"/>
      </rPr>
      <t xml:space="preserve"> = 0  against H</t>
    </r>
    <r>
      <rPr>
        <vertAlign val="subscript"/>
        <sz val="14"/>
        <rFont val="Tahoma"/>
        <family val="2"/>
      </rPr>
      <t>1</t>
    </r>
    <r>
      <rPr>
        <sz val="14"/>
        <rFont val="Tahoma"/>
      </rPr>
      <t xml:space="preserve">:  </t>
    </r>
    <r>
      <rPr>
        <sz val="14"/>
        <rFont val="Symbol"/>
        <family val="1"/>
        <charset val="2"/>
      </rPr>
      <t>m</t>
    </r>
    <r>
      <rPr>
        <vertAlign val="subscript"/>
        <sz val="14"/>
        <rFont val="Tahoma"/>
        <family val="2"/>
      </rPr>
      <t>diff</t>
    </r>
    <r>
      <rPr>
        <sz val="14"/>
        <rFont val="Tahoma"/>
      </rPr>
      <t xml:space="preserve"> </t>
    </r>
    <r>
      <rPr>
        <sz val="14"/>
        <rFont val="Arial"/>
      </rPr>
      <t>≠</t>
    </r>
    <r>
      <rPr>
        <sz val="14"/>
        <rFont val="Tahoma"/>
      </rPr>
      <t xml:space="preserve"> 0</t>
    </r>
  </si>
  <si>
    <t>A one-sided t-test shows that the effect of the programme is significant (5%)</t>
  </si>
  <si>
    <t>Another Example with the summary statistics only</t>
  </si>
  <si>
    <t>Three different regions</t>
  </si>
  <si>
    <t>Aggregate data</t>
  </si>
  <si>
    <t>Absolute and relative risks</t>
  </si>
  <si>
    <t>A commercial</t>
  </si>
  <si>
    <t>The message</t>
  </si>
  <si>
    <t>Open questions</t>
  </si>
  <si>
    <t>No reliable analysis with such patterns in the scatterplot</t>
  </si>
  <si>
    <t>Outliers</t>
  </si>
  <si>
    <t>Third variables, possibly the time or size of population</t>
  </si>
  <si>
    <t>Births and storks - Third variables, possibly the time or size of population</t>
  </si>
  <si>
    <t>How to communicate results of a study and how to draw conclusions?</t>
  </si>
  <si>
    <t>From the media</t>
  </si>
  <si>
    <t>remove the</t>
  </si>
  <si>
    <t>cover</t>
  </si>
  <si>
    <t>Causality is difficult to "prove"</t>
  </si>
  <si>
    <t>Data</t>
  </si>
  <si>
    <t>Some diagrams</t>
  </si>
  <si>
    <t>Some diagrams to investigate the question for interrelations</t>
  </si>
  <si>
    <t>Examples</t>
  </si>
  <si>
    <t>Concepts</t>
  </si>
  <si>
    <t>Commercials and their way to communicate</t>
  </si>
  <si>
    <r>
      <t>©</t>
    </r>
    <r>
      <rPr>
        <sz val="10"/>
        <rFont val="Tahoma"/>
      </rPr>
      <t xml:space="preserve"> 2011 Manfred Borovcnik, Klagenfurt</t>
    </r>
  </si>
  <si>
    <t>1965 ................</t>
  </si>
  <si>
    <t>1971 .................</t>
  </si>
  <si>
    <t>1974 ..................</t>
  </si>
  <si>
    <t>1977 ..................</t>
  </si>
  <si>
    <t>1978 ....................</t>
  </si>
  <si>
    <t>1979 ..................</t>
  </si>
  <si>
    <t>1980 ....................</t>
  </si>
  <si>
    <t>DDR eingeschlossen</t>
  </si>
  <si>
    <t xml:space="preserve">BRD </t>
  </si>
  <si>
    <t>New-borns in 1000</t>
  </si>
  <si>
    <t>Pairs of breeding storks</t>
  </si>
  <si>
    <t>Year</t>
  </si>
  <si>
    <t>cig / person 1930</t>
  </si>
  <si>
    <t>deaths 1950/ mio</t>
  </si>
  <si>
    <t>Duration of study</t>
  </si>
  <si>
    <t>Income at start of career</t>
  </si>
  <si>
    <t>Education level</t>
  </si>
  <si>
    <t>Aggregate data for different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</si>
</sst>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#,##0\ &quot;€&quot;;[Red]\-#,##0\ &quot;€&quot;"/>
    <numFmt numFmtId="174" formatCode="0.0000"/>
    <numFmt numFmtId="175" formatCode="0.000"/>
    <numFmt numFmtId="176" formatCode="0.0"/>
    <numFmt numFmtId="181" formatCode="#,##0.0"/>
    <numFmt numFmtId="182" formatCode="##\ ###\ ##0_);##\ ###\ ##0\)"/>
  </numFmts>
  <fonts count="26">
    <font>
      <sz val="14"/>
      <name val="Tahoma"/>
    </font>
    <font>
      <sz val="14"/>
      <name val="Tahoma"/>
    </font>
    <font>
      <sz val="12"/>
      <name val="Tahoma"/>
      <family val="2"/>
    </font>
    <font>
      <sz val="8"/>
      <name val="Tahoma"/>
    </font>
    <font>
      <vertAlign val="superscript"/>
      <sz val="14"/>
      <name val="Tahoma"/>
      <family val="2"/>
    </font>
    <font>
      <b/>
      <sz val="14"/>
      <color indexed="9"/>
      <name val="Tahoma"/>
    </font>
    <font>
      <sz val="10"/>
      <name val="Arial"/>
    </font>
    <font>
      <sz val="12"/>
      <color indexed="12"/>
      <name val="Tahoma"/>
    </font>
    <font>
      <sz val="10"/>
      <color indexed="12"/>
      <name val="Tahoma"/>
    </font>
    <font>
      <vertAlign val="superscript"/>
      <sz val="12"/>
      <name val="Tahoma"/>
      <family val="2"/>
    </font>
    <font>
      <sz val="14"/>
      <name val="Symbol"/>
      <family val="1"/>
      <charset val="2"/>
    </font>
    <font>
      <vertAlign val="subscript"/>
      <sz val="14"/>
      <name val="Tahoma"/>
      <family val="2"/>
    </font>
    <font>
      <sz val="14"/>
      <color indexed="16"/>
      <name val="Tahoma"/>
      <family val="2"/>
    </font>
    <font>
      <vertAlign val="subscript"/>
      <sz val="14"/>
      <name val="Tahoma"/>
    </font>
    <font>
      <vertAlign val="subscript"/>
      <sz val="14"/>
      <name val="Symbol"/>
      <family val="1"/>
      <charset val="2"/>
    </font>
    <font>
      <sz val="14"/>
      <name val="Tahoma"/>
      <family val="2"/>
    </font>
    <font>
      <sz val="14"/>
      <color indexed="60"/>
      <name val="Tahoma"/>
    </font>
    <font>
      <sz val="14"/>
      <color indexed="22"/>
      <name val="Tahoma"/>
    </font>
    <font>
      <sz val="14"/>
      <color indexed="16"/>
      <name val="Tahoma"/>
    </font>
    <font>
      <sz val="14"/>
      <name val="Arial"/>
    </font>
    <font>
      <vertAlign val="subscript"/>
      <sz val="5"/>
      <name val="Symbol"/>
      <family val="1"/>
      <charset val="2"/>
    </font>
    <font>
      <b/>
      <sz val="14"/>
      <name val="Tahoma"/>
      <family val="2"/>
    </font>
    <font>
      <sz val="14"/>
      <color indexed="12"/>
      <name val="Tahoma"/>
    </font>
    <font>
      <sz val="10"/>
      <name val="Tahoma"/>
    </font>
    <font>
      <sz val="10"/>
      <color indexed="16"/>
      <name val="Tahoma"/>
    </font>
    <font>
      <sz val="11.5"/>
      <color indexed="10"/>
      <name val="MetaNormalLF-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0" fillId="0" borderId="0" xfId="0" applyNumberFormat="1"/>
    <xf numFmtId="176" fontId="0" fillId="0" borderId="0" xfId="0" applyNumberFormat="1"/>
    <xf numFmtId="0" fontId="0" fillId="0" borderId="19" xfId="0" applyBorder="1"/>
    <xf numFmtId="0" fontId="0" fillId="0" borderId="19" xfId="0" applyBorder="1" applyAlignment="1">
      <alignment horizontal="center"/>
    </xf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right" indent="1"/>
    </xf>
    <xf numFmtId="0" fontId="1" fillId="0" borderId="21" xfId="0" applyFont="1" applyBorder="1" applyAlignment="1">
      <alignment horizontal="right" indent="1"/>
    </xf>
    <xf numFmtId="0" fontId="1" fillId="0" borderId="0" xfId="0" applyFont="1" applyAlignment="1">
      <alignment horizontal="right" indent="1"/>
    </xf>
    <xf numFmtId="0" fontId="1" fillId="0" borderId="22" xfId="0" applyFont="1" applyBorder="1" applyAlignment="1">
      <alignment horizontal="right" indent="1"/>
    </xf>
    <xf numFmtId="0" fontId="1" fillId="0" borderId="23" xfId="0" applyFont="1" applyBorder="1" applyAlignment="1">
      <alignment horizontal="right" indent="1"/>
    </xf>
    <xf numFmtId="16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2" fillId="0" borderId="0" xfId="0" applyFont="1"/>
    <xf numFmtId="0" fontId="15" fillId="0" borderId="0" xfId="0" applyFont="1" applyBorder="1"/>
    <xf numFmtId="0" fontId="15" fillId="0" borderId="0" xfId="0" applyFont="1"/>
    <xf numFmtId="2" fontId="0" fillId="0" borderId="0" xfId="0" applyNumberFormat="1" applyAlignment="1">
      <alignment horizontal="right" indent="2"/>
    </xf>
    <xf numFmtId="174" fontId="0" fillId="0" borderId="0" xfId="0" applyNumberFormat="1" applyAlignment="1">
      <alignment horizontal="right" indent="1"/>
    </xf>
    <xf numFmtId="0" fontId="0" fillId="0" borderId="0" xfId="0" applyAlignment="1">
      <alignment horizontal="left" indent="5"/>
    </xf>
    <xf numFmtId="0" fontId="16" fillId="0" borderId="0" xfId="0" applyFont="1" applyAlignment="1">
      <alignment horizontal="left" indent="5"/>
    </xf>
    <xf numFmtId="0" fontId="15" fillId="0" borderId="0" xfId="0" applyFont="1" applyFill="1" applyBorder="1"/>
    <xf numFmtId="0" fontId="15" fillId="0" borderId="0" xfId="0" applyFont="1" applyFill="1"/>
    <xf numFmtId="0" fontId="17" fillId="2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17" fillId="2" borderId="0" xfId="0" applyFont="1" applyFill="1"/>
    <xf numFmtId="176" fontId="0" fillId="0" borderId="0" xfId="0" applyNumberFormat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0" xfId="0" applyAlignment="1">
      <alignment horizontal="right" indent="3"/>
    </xf>
    <xf numFmtId="174" fontId="0" fillId="0" borderId="0" xfId="0" applyNumberFormat="1" applyAlignment="1">
      <alignment horizontal="right" indent="2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 indent="2"/>
    </xf>
    <xf numFmtId="0" fontId="0" fillId="0" borderId="0" xfId="0" applyAlignment="1">
      <alignment horizontal="left" indent="1"/>
    </xf>
    <xf numFmtId="0" fontId="18" fillId="0" borderId="0" xfId="0" applyFont="1"/>
    <xf numFmtId="0" fontId="10" fillId="0" borderId="0" xfId="0" applyFont="1" applyAlignment="1">
      <alignment horizontal="center"/>
    </xf>
    <xf numFmtId="0" fontId="0" fillId="3" borderId="0" xfId="0" applyFill="1" applyAlignment="1">
      <alignment horizontal="righ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 indent="1"/>
    </xf>
    <xf numFmtId="181" fontId="0" fillId="0" borderId="0" xfId="0" applyNumberFormat="1" applyAlignment="1">
      <alignment horizontal="right" indent="1"/>
    </xf>
    <xf numFmtId="0" fontId="21" fillId="4" borderId="0" xfId="0" applyFont="1" applyFill="1" applyAlignment="1"/>
    <xf numFmtId="0" fontId="21" fillId="0" borderId="0" xfId="0" applyFont="1" applyFill="1" applyAlignment="1"/>
    <xf numFmtId="0" fontId="15" fillId="0" borderId="0" xfId="0" applyFont="1" applyFill="1" applyAlignment="1"/>
    <xf numFmtId="174" fontId="0" fillId="0" borderId="19" xfId="0" applyNumberFormat="1" applyBorder="1"/>
    <xf numFmtId="0" fontId="18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0" xfId="0" applyFont="1"/>
    <xf numFmtId="0" fontId="0" fillId="2" borderId="0" xfId="0" applyFill="1"/>
    <xf numFmtId="0" fontId="23" fillId="2" borderId="0" xfId="0" applyFont="1" applyFill="1"/>
    <xf numFmtId="0" fontId="24" fillId="0" borderId="0" xfId="0" applyFont="1"/>
    <xf numFmtId="0" fontId="0" fillId="0" borderId="0" xfId="0" applyBorder="1" applyAlignment="1">
      <alignment horizontal="center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17" fillId="0" borderId="0" xfId="0" applyFont="1" applyFill="1"/>
    <xf numFmtId="174" fontId="0" fillId="0" borderId="19" xfId="0" applyNumberFormat="1" applyBorder="1" applyAlignment="1">
      <alignment horizontal="right" indent="1"/>
    </xf>
    <xf numFmtId="0" fontId="21" fillId="4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9" xfId="0" applyFont="1" applyFill="1" applyBorder="1"/>
    <xf numFmtId="0" fontId="15" fillId="0" borderId="19" xfId="0" applyFont="1" applyFill="1" applyBorder="1" applyAlignment="1">
      <alignment horizontal="center"/>
    </xf>
    <xf numFmtId="0" fontId="1" fillId="0" borderId="0" xfId="0" applyFont="1" applyAlignment="1">
      <alignment horizontal="left" indent="3"/>
    </xf>
    <xf numFmtId="0" fontId="18" fillId="0" borderId="0" xfId="0" applyFont="1" applyAlignment="1">
      <alignment horizontal="left" indent="3"/>
    </xf>
    <xf numFmtId="0" fontId="17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174" fontId="0" fillId="0" borderId="19" xfId="0" applyNumberFormat="1" applyBorder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Alignment="1">
      <alignment horizontal="left" indent="1"/>
    </xf>
    <xf numFmtId="174" fontId="1" fillId="0" borderId="0" xfId="0" applyNumberFormat="1" applyFont="1" applyFill="1"/>
    <xf numFmtId="0" fontId="25" fillId="0" borderId="0" xfId="0" applyFont="1"/>
    <xf numFmtId="182" fontId="25" fillId="4" borderId="0" xfId="0" applyNumberFormat="1" applyFont="1" applyFill="1"/>
    <xf numFmtId="175" fontId="0" fillId="0" borderId="0" xfId="0" applyNumberFormat="1"/>
    <xf numFmtId="1" fontId="0" fillId="0" borderId="0" xfId="0" applyNumberFormat="1"/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1" applyFont="1" applyFill="1" applyAlignment="1" applyProtection="1">
      <alignment horizontal="left" inden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19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9">
    <dxf>
      <fill>
        <patternFill>
          <bgColor indexed="53"/>
        </patternFill>
      </fill>
    </dxf>
    <dxf>
      <fill>
        <patternFill>
          <bgColor indexed="17"/>
        </patternFill>
      </fill>
    </dxf>
    <dxf>
      <fill>
        <patternFill>
          <bgColor indexed="53"/>
        </patternFill>
      </fill>
    </dxf>
    <dxf>
      <fill>
        <patternFill>
          <bgColor indexed="17"/>
        </patternFill>
      </fill>
    </dxf>
    <dxf>
      <fill>
        <patternFill>
          <bgColor indexed="19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Corr_shift!$C$1</c:f>
          <c:strCache>
            <c:ptCount val="1"/>
            <c:pt idx="0">
              <c:v>Correlation of intelligence of child against mother /foster mother</c:v>
            </c:pt>
          </c:strCache>
        </c:strRef>
      </c:tx>
      <c:layout>
        <c:manualLayout>
          <c:xMode val="edge"/>
          <c:yMode val="edge"/>
          <c:x val="0.14663951120162932"/>
          <c:y val="2.95275874365498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126272912423624"/>
          <c:y val="0.14173241969543909"/>
          <c:w val="0.76171079429735233"/>
          <c:h val="0.67322899355333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Corr_shift!$C$6</c:f>
              <c:strCache>
                <c:ptCount val="1"/>
                <c:pt idx="0">
                  <c:v>adopted child against foster mother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Corr_shift!$C$8:$C$11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14</c:v>
                </c:pt>
              </c:numCache>
            </c:numRef>
          </c:xVal>
          <c:yVal>
            <c:numRef>
              <c:f>Corr_shift!$D$8:$D$11</c:f>
              <c:numCache>
                <c:formatCode>General</c:formatCode>
                <c:ptCount val="4"/>
                <c:pt idx="0">
                  <c:v>-3.8399999999999997E-2</c:v>
                </c:pt>
                <c:pt idx="1">
                  <c:v>4.2000000000000003E-2</c:v>
                </c:pt>
                <c:pt idx="2">
                  <c:v>9.1999999999999998E-2</c:v>
                </c:pt>
                <c:pt idx="3">
                  <c:v>0.14699999999999999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Corr_shift!$C$13</c:f>
              <c:strCache>
                <c:ptCount val="1"/>
                <c:pt idx="0">
                  <c:v>child reared with mother against mother</c:v>
                </c:pt>
              </c:strCache>
            </c:strRef>
          </c:tx>
          <c:spPr>
            <a:ln w="3175">
              <a:solidFill>
                <a:srgbClr val="0000FF"/>
              </a:solidFill>
              <a:prstDash val="lgDash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Corr_shift!$C$14:$C$24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13</c:v>
                </c:pt>
                <c:pt idx="10">
                  <c:v>15</c:v>
                </c:pt>
              </c:numCache>
            </c:numRef>
          </c:xVal>
          <c:yVal>
            <c:numRef>
              <c:f>Corr_shift!$D$14:$D$24</c:f>
              <c:numCache>
                <c:formatCode>General</c:formatCode>
                <c:ptCount val="11"/>
                <c:pt idx="0">
                  <c:v>7.8E-2</c:v>
                </c:pt>
                <c:pt idx="1">
                  <c:v>9.2999999999999999E-2</c:v>
                </c:pt>
                <c:pt idx="2">
                  <c:v>0.27400000000000002</c:v>
                </c:pt>
                <c:pt idx="3">
                  <c:v>0.23200000000000001</c:v>
                </c:pt>
                <c:pt idx="4">
                  <c:v>0.36399999999999999</c:v>
                </c:pt>
                <c:pt idx="5">
                  <c:v>0.315</c:v>
                </c:pt>
                <c:pt idx="6">
                  <c:v>0.32800000000000001</c:v>
                </c:pt>
                <c:pt idx="7">
                  <c:v>0.316</c:v>
                </c:pt>
                <c:pt idx="8">
                  <c:v>0.33400000000000002</c:v>
                </c:pt>
                <c:pt idx="9">
                  <c:v>0.373</c:v>
                </c:pt>
                <c:pt idx="10">
                  <c:v>0.35099999999999998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Corr_shift!$C$26</c:f>
              <c:strCache>
                <c:ptCount val="1"/>
                <c:pt idx="0">
                  <c:v>adopted child against natural mother</c:v>
                </c:pt>
              </c:strCache>
            </c:strRef>
          </c:tx>
          <c:spPr>
            <a:ln w="3175">
              <a:solidFill>
                <a:srgbClr val="FF66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Corr_shift!$C$27:$C$30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14</c:v>
                </c:pt>
              </c:numCache>
            </c:numRef>
          </c:xVal>
          <c:yVal>
            <c:numRef>
              <c:f>Corr_shift!$D$27:$D$30</c:f>
              <c:numCache>
                <c:formatCode>General</c:formatCode>
                <c:ptCount val="4"/>
                <c:pt idx="0">
                  <c:v>4.5999999999999999E-2</c:v>
                </c:pt>
                <c:pt idx="1">
                  <c:v>0.32600000000000001</c:v>
                </c:pt>
                <c:pt idx="2">
                  <c:v>0.374</c:v>
                </c:pt>
                <c:pt idx="3">
                  <c:v>0.318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780352"/>
        <c:axId val="237786624"/>
      </c:scatterChart>
      <c:valAx>
        <c:axId val="2377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7786624"/>
        <c:crosses val="autoZero"/>
        <c:crossBetween val="midCat"/>
        <c:majorUnit val="4"/>
      </c:valAx>
      <c:valAx>
        <c:axId val="237786624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7780352"/>
        <c:crosses val="autoZero"/>
        <c:crossBetween val="midCat"/>
        <c:majorUnit val="0.1"/>
        <c:min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93279022403259"/>
          <c:y val="0.8563000356599445"/>
          <c:w val="0.63543788187372707"/>
          <c:h val="0.125984373062612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'Study length'!$K$61</c:f>
          <c:strCache>
            <c:ptCount val="1"/>
            <c:pt idx="0">
              <c:v>Three different studies</c:v>
            </c:pt>
          </c:strCache>
        </c:strRef>
      </c:tx>
      <c:layout>
        <c:manualLayout>
          <c:xMode val="edge"/>
          <c:yMode val="edge"/>
          <c:x val="0.31311184517934082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72016871041072"/>
          <c:y val="0.17757009345794392"/>
          <c:w val="0.82778944069288229"/>
          <c:h val="0.661214953271028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'Study length'!$D$8</c:f>
              <c:strCache>
                <c:ptCount val="1"/>
                <c:pt idx="0">
                  <c:v>Buis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800000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'Study length'!$E$8:$E$15</c:f>
              <c:numCache>
                <c:formatCode>0.0</c:formatCode>
                <c:ptCount val="8"/>
                <c:pt idx="0">
                  <c:v>5</c:v>
                </c:pt>
                <c:pt idx="1">
                  <c:v>5.2</c:v>
                </c:pt>
                <c:pt idx="2">
                  <c:v>6.1</c:v>
                </c:pt>
                <c:pt idx="3">
                  <c:v>6.2</c:v>
                </c:pt>
                <c:pt idx="4">
                  <c:v>6.3</c:v>
                </c:pt>
                <c:pt idx="5">
                  <c:v>7.5</c:v>
                </c:pt>
                <c:pt idx="6">
                  <c:v>8.6</c:v>
                </c:pt>
                <c:pt idx="7">
                  <c:v>10</c:v>
                </c:pt>
              </c:numCache>
            </c:numRef>
          </c:xVal>
          <c:yVal>
            <c:numRef>
              <c:f>'Study length'!$F$8:$F$15</c:f>
              <c:numCache>
                <c:formatCode>0.0</c:formatCode>
                <c:ptCount val="8"/>
                <c:pt idx="0">
                  <c:v>46.111111111111114</c:v>
                </c:pt>
                <c:pt idx="1">
                  <c:v>40.666666666666664</c:v>
                </c:pt>
                <c:pt idx="2">
                  <c:v>37.555555555555557</c:v>
                </c:pt>
                <c:pt idx="3">
                  <c:v>40.777777777777779</c:v>
                </c:pt>
                <c:pt idx="4">
                  <c:v>43.666666666666671</c:v>
                </c:pt>
                <c:pt idx="5">
                  <c:v>38.333333333333336</c:v>
                </c:pt>
                <c:pt idx="6">
                  <c:v>37.555555555555557</c:v>
                </c:pt>
                <c:pt idx="7">
                  <c:v>32.666666666666664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'Study length'!$D$16</c:f>
              <c:strCache>
                <c:ptCount val="1"/>
                <c:pt idx="0">
                  <c:v>Phy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FF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'Study length'!$E$16:$E$23</c:f>
              <c:numCache>
                <c:formatCode>0.0</c:formatCode>
                <c:ptCount val="8"/>
                <c:pt idx="0">
                  <c:v>9</c:v>
                </c:pt>
                <c:pt idx="1">
                  <c:v>9.8000000000000007</c:v>
                </c:pt>
                <c:pt idx="2">
                  <c:v>10</c:v>
                </c:pt>
                <c:pt idx="3">
                  <c:v>11.2</c:v>
                </c:pt>
                <c:pt idx="4">
                  <c:v>12.1</c:v>
                </c:pt>
                <c:pt idx="5">
                  <c:v>13.1</c:v>
                </c:pt>
                <c:pt idx="6">
                  <c:v>13.2</c:v>
                </c:pt>
                <c:pt idx="7">
                  <c:v>15</c:v>
                </c:pt>
              </c:numCache>
            </c:numRef>
          </c:xVal>
          <c:yVal>
            <c:numRef>
              <c:f>'Study length'!$F$16:$F$23</c:f>
              <c:numCache>
                <c:formatCode>0.0</c:formatCode>
                <c:ptCount val="8"/>
                <c:pt idx="0">
                  <c:v>53.777777777777779</c:v>
                </c:pt>
                <c:pt idx="1">
                  <c:v>50.222222222222221</c:v>
                </c:pt>
                <c:pt idx="2">
                  <c:v>58.444444444444443</c:v>
                </c:pt>
                <c:pt idx="3">
                  <c:v>55.333333333333329</c:v>
                </c:pt>
                <c:pt idx="4">
                  <c:v>46.444444444444443</c:v>
                </c:pt>
                <c:pt idx="5">
                  <c:v>45.333333333333329</c:v>
                </c:pt>
                <c:pt idx="6">
                  <c:v>49.666666666666664</c:v>
                </c:pt>
                <c:pt idx="7">
                  <c:v>42.555555555555557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'Study length'!$D$24</c:f>
              <c:strCache>
                <c:ptCount val="1"/>
                <c:pt idx="0">
                  <c:v>Che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8000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'Study length'!$E$24:$E$31</c:f>
              <c:numCache>
                <c:formatCode>0.0</c:formatCode>
                <c:ptCount val="8"/>
                <c:pt idx="0">
                  <c:v>15</c:v>
                </c:pt>
                <c:pt idx="1">
                  <c:v>16.2</c:v>
                </c:pt>
                <c:pt idx="2">
                  <c:v>16.899999999999999</c:v>
                </c:pt>
                <c:pt idx="3">
                  <c:v>17</c:v>
                </c:pt>
                <c:pt idx="4">
                  <c:v>17.5</c:v>
                </c:pt>
                <c:pt idx="5">
                  <c:v>19.2</c:v>
                </c:pt>
                <c:pt idx="6">
                  <c:v>20.100000000000001</c:v>
                </c:pt>
                <c:pt idx="7">
                  <c:v>20.8</c:v>
                </c:pt>
              </c:numCache>
            </c:numRef>
          </c:xVal>
          <c:yVal>
            <c:numRef>
              <c:f>'Study length'!$F$24:$F$31</c:f>
              <c:numCache>
                <c:formatCode>0.0</c:formatCode>
                <c:ptCount val="8"/>
                <c:pt idx="0">
                  <c:v>63.777777777777779</c:v>
                </c:pt>
                <c:pt idx="1">
                  <c:v>64.888888888888886</c:v>
                </c:pt>
                <c:pt idx="2">
                  <c:v>62.777777777777779</c:v>
                </c:pt>
                <c:pt idx="3">
                  <c:v>55.888888888888886</c:v>
                </c:pt>
                <c:pt idx="4">
                  <c:v>52.777777777777779</c:v>
                </c:pt>
                <c:pt idx="5">
                  <c:v>57.777777777777779</c:v>
                </c:pt>
                <c:pt idx="6">
                  <c:v>49.777777777777779</c:v>
                </c:pt>
                <c:pt idx="7">
                  <c:v>53.888888888888886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25952"/>
        <c:axId val="228000512"/>
      </c:scatterChart>
      <c:valAx>
        <c:axId val="208525952"/>
        <c:scaling>
          <c:orientation val="minMax"/>
          <c:max val="25"/>
        </c:scaling>
        <c:delete val="0"/>
        <c:axPos val="b"/>
        <c:title>
          <c:tx>
            <c:strRef>
              <c:f>'Study length'!$E$7</c:f>
              <c:strCache>
                <c:ptCount val="1"/>
                <c:pt idx="0">
                  <c:v>Duration of study</c:v>
                </c:pt>
              </c:strCache>
            </c:strRef>
          </c:tx>
          <c:layout>
            <c:manualLayout>
              <c:xMode val="edge"/>
              <c:yMode val="edge"/>
              <c:x val="0.42465794002448098"/>
              <c:y val="0.911214953271028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8000512"/>
        <c:crosses val="autoZero"/>
        <c:crossBetween val="midCat"/>
        <c:majorUnit val="5"/>
        <c:minorUnit val="5"/>
      </c:valAx>
      <c:valAx>
        <c:axId val="228000512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'Study length'!$F$7</c:f>
              <c:strCache>
                <c:ptCount val="1"/>
                <c:pt idx="0">
                  <c:v>Income at start of career</c:v>
                </c:pt>
              </c:strCache>
            </c:strRef>
          </c:tx>
          <c:layout>
            <c:manualLayout>
              <c:xMode val="edge"/>
              <c:yMode val="edge"/>
              <c:x val="3.1311184517934083E-2"/>
              <c:y val="0.3084112149532710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08525952"/>
        <c:crosses val="autoZero"/>
        <c:crossBetween val="midCat"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'Study length'!$K$61</c:f>
          <c:strCache>
            <c:ptCount val="1"/>
            <c:pt idx="0">
              <c:v>Three different studies</c:v>
            </c:pt>
          </c:strCache>
        </c:strRef>
      </c:tx>
      <c:layout>
        <c:manualLayout>
          <c:xMode val="edge"/>
          <c:yMode val="edge"/>
          <c:x val="0.31176530285941878"/>
          <c:y val="3.04449996855327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745122443938503"/>
          <c:y val="0.17798615200773019"/>
          <c:w val="0.82745256482185359"/>
          <c:h val="0.66042230087078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'Study length'!$D$8</c:f>
              <c:strCache>
                <c:ptCount val="1"/>
                <c:pt idx="0">
                  <c:v>Buis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'Study length'!$E$8:$E$15</c:f>
              <c:numCache>
                <c:formatCode>0.0</c:formatCode>
                <c:ptCount val="8"/>
                <c:pt idx="0">
                  <c:v>5</c:v>
                </c:pt>
                <c:pt idx="1">
                  <c:v>5.2</c:v>
                </c:pt>
                <c:pt idx="2">
                  <c:v>6.1</c:v>
                </c:pt>
                <c:pt idx="3">
                  <c:v>6.2</c:v>
                </c:pt>
                <c:pt idx="4">
                  <c:v>6.3</c:v>
                </c:pt>
                <c:pt idx="5">
                  <c:v>7.5</c:v>
                </c:pt>
                <c:pt idx="6">
                  <c:v>8.6</c:v>
                </c:pt>
                <c:pt idx="7">
                  <c:v>10</c:v>
                </c:pt>
              </c:numCache>
            </c:numRef>
          </c:xVal>
          <c:yVal>
            <c:numRef>
              <c:f>'Study length'!$F$8:$F$15</c:f>
              <c:numCache>
                <c:formatCode>0.0</c:formatCode>
                <c:ptCount val="8"/>
                <c:pt idx="0">
                  <c:v>46.111111111111114</c:v>
                </c:pt>
                <c:pt idx="1">
                  <c:v>40.666666666666664</c:v>
                </c:pt>
                <c:pt idx="2">
                  <c:v>37.555555555555557</c:v>
                </c:pt>
                <c:pt idx="3">
                  <c:v>40.777777777777779</c:v>
                </c:pt>
                <c:pt idx="4">
                  <c:v>43.666666666666671</c:v>
                </c:pt>
                <c:pt idx="5">
                  <c:v>38.333333333333336</c:v>
                </c:pt>
                <c:pt idx="6">
                  <c:v>37.555555555555557</c:v>
                </c:pt>
                <c:pt idx="7">
                  <c:v>32.666666666666664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'Study length'!$D$16</c:f>
              <c:strCache>
                <c:ptCount val="1"/>
                <c:pt idx="0">
                  <c:v>Phy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'Study length'!$E$16:$E$23</c:f>
              <c:numCache>
                <c:formatCode>0.0</c:formatCode>
                <c:ptCount val="8"/>
                <c:pt idx="0">
                  <c:v>9</c:v>
                </c:pt>
                <c:pt idx="1">
                  <c:v>9.8000000000000007</c:v>
                </c:pt>
                <c:pt idx="2">
                  <c:v>10</c:v>
                </c:pt>
                <c:pt idx="3">
                  <c:v>11.2</c:v>
                </c:pt>
                <c:pt idx="4">
                  <c:v>12.1</c:v>
                </c:pt>
                <c:pt idx="5">
                  <c:v>13.1</c:v>
                </c:pt>
                <c:pt idx="6">
                  <c:v>13.2</c:v>
                </c:pt>
                <c:pt idx="7">
                  <c:v>15</c:v>
                </c:pt>
              </c:numCache>
            </c:numRef>
          </c:xVal>
          <c:yVal>
            <c:numRef>
              <c:f>'Study length'!$F$16:$F$23</c:f>
              <c:numCache>
                <c:formatCode>0.0</c:formatCode>
                <c:ptCount val="8"/>
                <c:pt idx="0">
                  <c:v>53.777777777777779</c:v>
                </c:pt>
                <c:pt idx="1">
                  <c:v>50.222222222222221</c:v>
                </c:pt>
                <c:pt idx="2">
                  <c:v>58.444444444444443</c:v>
                </c:pt>
                <c:pt idx="3">
                  <c:v>55.333333333333329</c:v>
                </c:pt>
                <c:pt idx="4">
                  <c:v>46.444444444444443</c:v>
                </c:pt>
                <c:pt idx="5">
                  <c:v>45.333333333333329</c:v>
                </c:pt>
                <c:pt idx="6">
                  <c:v>49.666666666666664</c:v>
                </c:pt>
                <c:pt idx="7">
                  <c:v>42.555555555555557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'Study length'!$D$24</c:f>
              <c:strCache>
                <c:ptCount val="1"/>
                <c:pt idx="0">
                  <c:v>Che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'Study length'!$E$24:$E$31</c:f>
              <c:numCache>
                <c:formatCode>0.0</c:formatCode>
                <c:ptCount val="8"/>
                <c:pt idx="0">
                  <c:v>15</c:v>
                </c:pt>
                <c:pt idx="1">
                  <c:v>16.2</c:v>
                </c:pt>
                <c:pt idx="2">
                  <c:v>16.899999999999999</c:v>
                </c:pt>
                <c:pt idx="3">
                  <c:v>17</c:v>
                </c:pt>
                <c:pt idx="4">
                  <c:v>17.5</c:v>
                </c:pt>
                <c:pt idx="5">
                  <c:v>19.2</c:v>
                </c:pt>
                <c:pt idx="6">
                  <c:v>20.100000000000001</c:v>
                </c:pt>
                <c:pt idx="7">
                  <c:v>20.8</c:v>
                </c:pt>
              </c:numCache>
            </c:numRef>
          </c:xVal>
          <c:yVal>
            <c:numRef>
              <c:f>'Study length'!$F$24:$F$31</c:f>
              <c:numCache>
                <c:formatCode>0.0</c:formatCode>
                <c:ptCount val="8"/>
                <c:pt idx="0">
                  <c:v>63.777777777777779</c:v>
                </c:pt>
                <c:pt idx="1">
                  <c:v>64.888888888888886</c:v>
                </c:pt>
                <c:pt idx="2">
                  <c:v>62.777777777777779</c:v>
                </c:pt>
                <c:pt idx="3">
                  <c:v>55.888888888888886</c:v>
                </c:pt>
                <c:pt idx="4">
                  <c:v>52.777777777777779</c:v>
                </c:pt>
                <c:pt idx="5">
                  <c:v>57.777777777777779</c:v>
                </c:pt>
                <c:pt idx="6">
                  <c:v>49.777777777777779</c:v>
                </c:pt>
                <c:pt idx="7">
                  <c:v>53.888888888888886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039296"/>
        <c:axId val="228045952"/>
      </c:scatterChart>
      <c:valAx>
        <c:axId val="228039296"/>
        <c:scaling>
          <c:orientation val="minMax"/>
          <c:max val="25"/>
        </c:scaling>
        <c:delete val="0"/>
        <c:axPos val="b"/>
        <c:title>
          <c:tx>
            <c:strRef>
              <c:f>'Study length'!$E$7</c:f>
              <c:strCache>
                <c:ptCount val="1"/>
                <c:pt idx="0">
                  <c:v>Duration of study</c:v>
                </c:pt>
              </c:strCache>
            </c:strRef>
          </c:tx>
          <c:layout>
            <c:manualLayout>
              <c:xMode val="edge"/>
              <c:yMode val="edge"/>
              <c:x val="0.42549101082071616"/>
              <c:y val="0.911008067513250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8045952"/>
        <c:crosses val="autoZero"/>
        <c:crossBetween val="midCat"/>
        <c:majorUnit val="5"/>
        <c:minorUnit val="5"/>
      </c:valAx>
      <c:valAx>
        <c:axId val="228045952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'Study length'!$F$7</c:f>
              <c:strCache>
                <c:ptCount val="1"/>
                <c:pt idx="0">
                  <c:v>Income at start of career</c:v>
                </c:pt>
              </c:strCache>
            </c:strRef>
          </c:tx>
          <c:layout>
            <c:manualLayout>
              <c:xMode val="edge"/>
              <c:yMode val="edge"/>
              <c:x val="3.1372609092771703E-2"/>
              <c:y val="0.3091338429607944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28039296"/>
        <c:crosses val="autoZero"/>
        <c:crossBetween val="midCat"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Educ_Income!$C$1</c:f>
          <c:strCache>
            <c:ptCount val="1"/>
            <c:pt idx="0">
              <c:v>Does income depend on education?</c:v>
            </c:pt>
          </c:strCache>
        </c:strRef>
      </c:tx>
      <c:layout>
        <c:manualLayout>
          <c:xMode val="edge"/>
          <c:yMode val="edge"/>
          <c:x val="0.21705467435553377"/>
          <c:y val="3.04449996855327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596923065276514"/>
          <c:y val="7.9625383792931922E-2"/>
          <c:w val="0.82945893414436123"/>
          <c:h val="0.7587830690855865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FF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Educ_Income!$E$12:$E$26</c:f>
              <c:numCache>
                <c:formatCode>General</c:formatCode>
                <c:ptCount val="15"/>
                <c:pt idx="0">
                  <c:v>4</c:v>
                </c:pt>
                <c:pt idx="1">
                  <c:v>13</c:v>
                </c:pt>
                <c:pt idx="2">
                  <c:v>5</c:v>
                </c:pt>
                <c:pt idx="3">
                  <c:v>14</c:v>
                </c:pt>
                <c:pt idx="4">
                  <c:v>7</c:v>
                </c:pt>
                <c:pt idx="5">
                  <c:v>14</c:v>
                </c:pt>
                <c:pt idx="6">
                  <c:v>11</c:v>
                </c:pt>
                <c:pt idx="7">
                  <c:v>19</c:v>
                </c:pt>
                <c:pt idx="8">
                  <c:v>18</c:v>
                </c:pt>
                <c:pt idx="9">
                  <c:v>17</c:v>
                </c:pt>
                <c:pt idx="10">
                  <c:v>14</c:v>
                </c:pt>
                <c:pt idx="11">
                  <c:v>15</c:v>
                </c:pt>
                <c:pt idx="12">
                  <c:v>22</c:v>
                </c:pt>
                <c:pt idx="13">
                  <c:v>25</c:v>
                </c:pt>
                <c:pt idx="14">
                  <c:v>22</c:v>
                </c:pt>
              </c:numCache>
            </c:numRef>
          </c:xVal>
          <c:yVal>
            <c:numRef>
              <c:f>Educ_Income!$F$12:$F$26</c:f>
              <c:numCache>
                <c:formatCode>General</c:formatCode>
                <c:ptCount val="15"/>
                <c:pt idx="0">
                  <c:v>4</c:v>
                </c:pt>
                <c:pt idx="1">
                  <c:v>3</c:v>
                </c:pt>
                <c:pt idx="2">
                  <c:v>10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16</c:v>
                </c:pt>
                <c:pt idx="7">
                  <c:v>13</c:v>
                </c:pt>
                <c:pt idx="8">
                  <c:v>19</c:v>
                </c:pt>
                <c:pt idx="9">
                  <c:v>6</c:v>
                </c:pt>
                <c:pt idx="10">
                  <c:v>15</c:v>
                </c:pt>
                <c:pt idx="11">
                  <c:v>21</c:v>
                </c:pt>
                <c:pt idx="12">
                  <c:v>8</c:v>
                </c:pt>
                <c:pt idx="13">
                  <c:v>17</c:v>
                </c:pt>
                <c:pt idx="14">
                  <c:v>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22336"/>
        <c:axId val="237824256"/>
      </c:scatterChart>
      <c:valAx>
        <c:axId val="237822336"/>
        <c:scaling>
          <c:orientation val="minMax"/>
          <c:max val="25"/>
        </c:scaling>
        <c:delete val="0"/>
        <c:axPos val="b"/>
        <c:title>
          <c:tx>
            <c:strRef>
              <c:f>Educ_Income!$E$11</c:f>
              <c:strCache>
                <c:ptCount val="1"/>
                <c:pt idx="0">
                  <c:v>Education level</c:v>
                </c:pt>
              </c:strCache>
            </c:strRef>
          </c:tx>
          <c:layout>
            <c:manualLayout>
              <c:xMode val="edge"/>
              <c:yMode val="edge"/>
              <c:x val="0.44379928953051101"/>
              <c:y val="0.911008067513250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7824256"/>
        <c:crosses val="autoZero"/>
        <c:crossBetween val="midCat"/>
        <c:majorUnit val="5"/>
        <c:minorUnit val="5"/>
      </c:valAx>
      <c:valAx>
        <c:axId val="237824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Educ_Income!$F$11</c:f>
              <c:strCache>
                <c:ptCount val="1"/>
                <c:pt idx="0">
                  <c:v>Income</c:v>
                </c:pt>
              </c:strCache>
            </c:strRef>
          </c:tx>
          <c:layout>
            <c:manualLayout>
              <c:xMode val="edge"/>
              <c:yMode val="edge"/>
              <c:x val="3.100781062221911E-2"/>
              <c:y val="0.4004688420173929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7822336"/>
        <c:crosses val="autoZero"/>
        <c:crossBetween val="midCat"/>
        <c:majorUnit val="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Educ_Income!$C$1</c:f>
          <c:strCache>
            <c:ptCount val="1"/>
            <c:pt idx="0">
              <c:v>Does income depend on education?</c:v>
            </c:pt>
          </c:strCache>
        </c:strRef>
      </c:tx>
      <c:layout>
        <c:manualLayout>
          <c:xMode val="edge"/>
          <c:yMode val="edge"/>
          <c:x val="0.21705467435553377"/>
          <c:y val="3.05165018809187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596923065276514"/>
          <c:y val="7.9812389534710454E-2"/>
          <c:w val="0.82945893414436123"/>
          <c:h val="0.758217700579749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Educ_Income!$E$12:$E$26</c:f>
              <c:numCache>
                <c:formatCode>General</c:formatCode>
                <c:ptCount val="15"/>
                <c:pt idx="0">
                  <c:v>4</c:v>
                </c:pt>
                <c:pt idx="1">
                  <c:v>13</c:v>
                </c:pt>
                <c:pt idx="2">
                  <c:v>5</c:v>
                </c:pt>
                <c:pt idx="3">
                  <c:v>14</c:v>
                </c:pt>
                <c:pt idx="4">
                  <c:v>7</c:v>
                </c:pt>
                <c:pt idx="5">
                  <c:v>14</c:v>
                </c:pt>
                <c:pt idx="6">
                  <c:v>11</c:v>
                </c:pt>
                <c:pt idx="7">
                  <c:v>19</c:v>
                </c:pt>
                <c:pt idx="8">
                  <c:v>18</c:v>
                </c:pt>
                <c:pt idx="9">
                  <c:v>17</c:v>
                </c:pt>
                <c:pt idx="10">
                  <c:v>14</c:v>
                </c:pt>
                <c:pt idx="11">
                  <c:v>15</c:v>
                </c:pt>
                <c:pt idx="12">
                  <c:v>22</c:v>
                </c:pt>
                <c:pt idx="13">
                  <c:v>25</c:v>
                </c:pt>
                <c:pt idx="14">
                  <c:v>22</c:v>
                </c:pt>
              </c:numCache>
            </c:numRef>
          </c:xVal>
          <c:yVal>
            <c:numRef>
              <c:f>Educ_Income!$F$12:$F$26</c:f>
              <c:numCache>
                <c:formatCode>General</c:formatCode>
                <c:ptCount val="15"/>
                <c:pt idx="0">
                  <c:v>4</c:v>
                </c:pt>
                <c:pt idx="1">
                  <c:v>3</c:v>
                </c:pt>
                <c:pt idx="2">
                  <c:v>10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16</c:v>
                </c:pt>
                <c:pt idx="7">
                  <c:v>13</c:v>
                </c:pt>
                <c:pt idx="8">
                  <c:v>19</c:v>
                </c:pt>
                <c:pt idx="9">
                  <c:v>6</c:v>
                </c:pt>
                <c:pt idx="10">
                  <c:v>15</c:v>
                </c:pt>
                <c:pt idx="11">
                  <c:v>21</c:v>
                </c:pt>
                <c:pt idx="12">
                  <c:v>8</c:v>
                </c:pt>
                <c:pt idx="13">
                  <c:v>17</c:v>
                </c:pt>
                <c:pt idx="14">
                  <c:v>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9680"/>
        <c:axId val="238282240"/>
      </c:scatterChart>
      <c:valAx>
        <c:axId val="238279680"/>
        <c:scaling>
          <c:orientation val="minMax"/>
          <c:max val="25"/>
        </c:scaling>
        <c:delete val="0"/>
        <c:axPos val="b"/>
        <c:title>
          <c:tx>
            <c:strRef>
              <c:f>Educ_Income!$E$11</c:f>
              <c:strCache>
                <c:ptCount val="1"/>
                <c:pt idx="0">
                  <c:v>Education level</c:v>
                </c:pt>
              </c:strCache>
            </c:strRef>
          </c:tx>
          <c:layout>
            <c:manualLayout>
              <c:xMode val="edge"/>
              <c:yMode val="edge"/>
              <c:x val="0.44379928953051101"/>
              <c:y val="0.9108002099843428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8282240"/>
        <c:crosses val="autoZero"/>
        <c:crossBetween val="midCat"/>
        <c:majorUnit val="5"/>
        <c:minorUnit val="5"/>
      </c:valAx>
      <c:valAx>
        <c:axId val="238282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Educ_Income!$F$11</c:f>
              <c:strCache>
                <c:ptCount val="1"/>
                <c:pt idx="0">
                  <c:v>Income</c:v>
                </c:pt>
              </c:strCache>
            </c:strRef>
          </c:tx>
          <c:layout>
            <c:manualLayout>
              <c:xMode val="edge"/>
              <c:yMode val="edge"/>
              <c:x val="3.100781062221911E-2"/>
              <c:y val="0.399061947673552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8279680"/>
        <c:crosses val="autoZero"/>
        <c:crossBetween val="midCat"/>
        <c:majorUnit val="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Educ_Income!$J$11</c:f>
          <c:strCache>
            <c:ptCount val="1"/>
            <c:pt idx="0">
              <c:v>Aggregate data for different regions</c:v>
            </c:pt>
          </c:strCache>
        </c:strRef>
      </c:tx>
      <c:layout>
        <c:manualLayout>
          <c:xMode val="edge"/>
          <c:yMode val="edge"/>
          <c:x val="0.205078125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6953125"/>
          <c:y val="8.1775700934579434E-2"/>
          <c:w val="0.828125"/>
          <c:h val="0.757009345794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Educ_Income!$D$12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FF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Educ_Income!$J$12:$J$26</c:f>
              <c:numCache>
                <c:formatCode>0.0</c:formatCode>
                <c:ptCount val="15"/>
                <c:pt idx="0">
                  <c:v>9</c:v>
                </c:pt>
                <c:pt idx="4">
                  <c:v>14.333333333333334</c:v>
                </c:pt>
                <c:pt idx="10">
                  <c:v>19.600000000000001</c:v>
                </c:pt>
              </c:numCache>
            </c:numRef>
          </c:xVal>
          <c:yVal>
            <c:numRef>
              <c:f>Educ_Income!$K$12:$K$26</c:f>
              <c:numCache>
                <c:formatCode>0.0</c:formatCode>
                <c:ptCount val="15"/>
                <c:pt idx="0">
                  <c:v>7</c:v>
                </c:pt>
                <c:pt idx="4">
                  <c:v>11.333333333333334</c:v>
                </c:pt>
                <c:pt idx="10">
                  <c:v>16.8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427456"/>
        <c:axId val="231450112"/>
      </c:scatterChart>
      <c:valAx>
        <c:axId val="231427456"/>
        <c:scaling>
          <c:orientation val="minMax"/>
          <c:max val="25"/>
        </c:scaling>
        <c:delete val="0"/>
        <c:axPos val="b"/>
        <c:title>
          <c:tx>
            <c:strRef>
              <c:f>Educ_Income!$E$11</c:f>
              <c:strCache>
                <c:ptCount val="1"/>
                <c:pt idx="0">
                  <c:v>Education level</c:v>
                </c:pt>
              </c:strCache>
            </c:strRef>
          </c:tx>
          <c:layout>
            <c:manualLayout>
              <c:xMode val="edge"/>
              <c:yMode val="edge"/>
              <c:x val="0.443359375"/>
              <c:y val="0.911214953271028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1450112"/>
        <c:crosses val="autoZero"/>
        <c:crossBetween val="midCat"/>
        <c:majorUnit val="5"/>
        <c:minorUnit val="5"/>
      </c:valAx>
      <c:valAx>
        <c:axId val="231450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Educ_Income!$F$11</c:f>
              <c:strCache>
                <c:ptCount val="1"/>
                <c:pt idx="0">
                  <c:v>Income</c:v>
                </c:pt>
              </c:strCache>
            </c:strRef>
          </c:tx>
          <c:layout>
            <c:manualLayout>
              <c:xMode val="edge"/>
              <c:yMode val="edge"/>
              <c:x val="3.125E-2"/>
              <c:y val="0.401869158878504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1427456"/>
        <c:crosses val="autoZero"/>
        <c:crossBetween val="midCat"/>
        <c:majorUnit val="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Educ_Income!$K$56</c:f>
          <c:strCache>
            <c:ptCount val="1"/>
            <c:pt idx="0">
              <c:v>Three different regions</c:v>
            </c:pt>
          </c:strCache>
        </c:strRef>
      </c:tx>
      <c:layout>
        <c:manualLayout>
          <c:xMode val="edge"/>
          <c:yMode val="edge"/>
          <c:x val="0.30980451479112053"/>
          <c:y val="3.04449996855327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745122443938503"/>
          <c:y val="8.1967306845665208E-2"/>
          <c:w val="0.82745256482185359"/>
          <c:h val="0.75644114603285328"/>
        </c:manualLayout>
      </c:layout>
      <c:scatterChart>
        <c:scatterStyle val="lineMarker"/>
        <c:varyColors val="0"/>
        <c:ser>
          <c:idx val="0"/>
          <c:order val="0"/>
          <c:tx>
            <c:strRef>
              <c:f>Educ_Income!$D$12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Educ_Income!$E$12:$E$15</c:f>
              <c:numCache>
                <c:formatCode>General</c:formatCode>
                <c:ptCount val="4"/>
                <c:pt idx="0">
                  <c:v>4</c:v>
                </c:pt>
                <c:pt idx="1">
                  <c:v>13</c:v>
                </c:pt>
                <c:pt idx="2">
                  <c:v>5</c:v>
                </c:pt>
                <c:pt idx="3">
                  <c:v>14</c:v>
                </c:pt>
              </c:numCache>
            </c:numRef>
          </c:xVal>
          <c:yVal>
            <c:numRef>
              <c:f>Educ_Income!$F$12:$F$15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10</c:v>
                </c:pt>
                <c:pt idx="3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Educ_Income!$D$16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Educ_Income!$E$16:$E$21</c:f>
              <c:numCache>
                <c:formatCode>General</c:formatCode>
                <c:ptCount val="6"/>
                <c:pt idx="0">
                  <c:v>7</c:v>
                </c:pt>
                <c:pt idx="1">
                  <c:v>14</c:v>
                </c:pt>
                <c:pt idx="2">
                  <c:v>11</c:v>
                </c:pt>
                <c:pt idx="3">
                  <c:v>19</c:v>
                </c:pt>
                <c:pt idx="4">
                  <c:v>18</c:v>
                </c:pt>
                <c:pt idx="5">
                  <c:v>17</c:v>
                </c:pt>
              </c:numCache>
            </c:numRef>
          </c:xVal>
          <c:yVal>
            <c:numRef>
              <c:f>Educ_Income!$F$16:$F$21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16</c:v>
                </c:pt>
                <c:pt idx="3">
                  <c:v>13</c:v>
                </c:pt>
                <c:pt idx="4">
                  <c:v>19</c:v>
                </c:pt>
                <c:pt idx="5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Educ_Income!$D$22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Educ_Income!$E$22:$E$26</c:f>
              <c:numCache>
                <c:formatCode>General</c:formatCode>
                <c:ptCount val="5"/>
                <c:pt idx="0">
                  <c:v>14</c:v>
                </c:pt>
                <c:pt idx="1">
                  <c:v>15</c:v>
                </c:pt>
                <c:pt idx="2">
                  <c:v>22</c:v>
                </c:pt>
                <c:pt idx="3">
                  <c:v>25</c:v>
                </c:pt>
                <c:pt idx="4">
                  <c:v>22</c:v>
                </c:pt>
              </c:numCache>
            </c:numRef>
          </c:xVal>
          <c:yVal>
            <c:numRef>
              <c:f>Educ_Income!$F$22:$F$26</c:f>
              <c:numCache>
                <c:formatCode>General</c:formatCode>
                <c:ptCount val="5"/>
                <c:pt idx="0">
                  <c:v>15</c:v>
                </c:pt>
                <c:pt idx="1">
                  <c:v>21</c:v>
                </c:pt>
                <c:pt idx="2">
                  <c:v>8</c:v>
                </c:pt>
                <c:pt idx="3">
                  <c:v>17</c:v>
                </c:pt>
                <c:pt idx="4">
                  <c:v>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104960"/>
        <c:axId val="238107264"/>
      </c:scatterChart>
      <c:valAx>
        <c:axId val="238104960"/>
        <c:scaling>
          <c:orientation val="minMax"/>
          <c:max val="25"/>
        </c:scaling>
        <c:delete val="0"/>
        <c:axPos val="b"/>
        <c:title>
          <c:tx>
            <c:strRef>
              <c:f>Educ_Income!$E$11</c:f>
              <c:strCache>
                <c:ptCount val="1"/>
                <c:pt idx="0">
                  <c:v>Education level</c:v>
                </c:pt>
              </c:strCache>
            </c:strRef>
          </c:tx>
          <c:layout>
            <c:manualLayout>
              <c:xMode val="edge"/>
              <c:yMode val="edge"/>
              <c:x val="0.44313810343540028"/>
              <c:y val="0.911008067513250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8107264"/>
        <c:crosses val="autoZero"/>
        <c:crossBetween val="midCat"/>
        <c:majorUnit val="5"/>
        <c:minorUnit val="5"/>
      </c:valAx>
      <c:valAx>
        <c:axId val="238107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Educ_Income!$F$11</c:f>
              <c:strCache>
                <c:ptCount val="1"/>
                <c:pt idx="0">
                  <c:v>Income</c:v>
                </c:pt>
              </c:strCache>
            </c:strRef>
          </c:tx>
          <c:layout>
            <c:manualLayout>
              <c:xMode val="edge"/>
              <c:yMode val="edge"/>
              <c:x val="3.1372609092771703E-2"/>
              <c:y val="0.4004688420173929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8104960"/>
        <c:crosses val="autoZero"/>
        <c:crossBetween val="midCat"/>
        <c:majorUnit val="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Educ_Income!$K$56</c:f>
          <c:strCache>
            <c:ptCount val="1"/>
            <c:pt idx="0">
              <c:v>Three different regions</c:v>
            </c:pt>
          </c:strCache>
        </c:strRef>
      </c:tx>
      <c:layout>
        <c:manualLayout>
          <c:xMode val="edge"/>
          <c:yMode val="edge"/>
          <c:x val="0.31115489614696995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72016871041072"/>
          <c:y val="7.7102803738317752E-2"/>
          <c:w val="0.82778944069288229"/>
          <c:h val="0.76168224299065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Educ_Income!$D$12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Educ_Income!$E$12:$E$15</c:f>
              <c:numCache>
                <c:formatCode>General</c:formatCode>
                <c:ptCount val="4"/>
                <c:pt idx="0">
                  <c:v>4</c:v>
                </c:pt>
                <c:pt idx="1">
                  <c:v>13</c:v>
                </c:pt>
                <c:pt idx="2">
                  <c:v>5</c:v>
                </c:pt>
                <c:pt idx="3">
                  <c:v>14</c:v>
                </c:pt>
              </c:numCache>
            </c:numRef>
          </c:xVal>
          <c:yVal>
            <c:numRef>
              <c:f>Educ_Income!$F$12:$F$15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10</c:v>
                </c:pt>
                <c:pt idx="3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Educ_Income!$D$16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FF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Educ_Income!$E$16:$E$21</c:f>
              <c:numCache>
                <c:formatCode>General</c:formatCode>
                <c:ptCount val="6"/>
                <c:pt idx="0">
                  <c:v>7</c:v>
                </c:pt>
                <c:pt idx="1">
                  <c:v>14</c:v>
                </c:pt>
                <c:pt idx="2">
                  <c:v>11</c:v>
                </c:pt>
                <c:pt idx="3">
                  <c:v>19</c:v>
                </c:pt>
                <c:pt idx="4">
                  <c:v>18</c:v>
                </c:pt>
                <c:pt idx="5">
                  <c:v>17</c:v>
                </c:pt>
              </c:numCache>
            </c:numRef>
          </c:xVal>
          <c:yVal>
            <c:numRef>
              <c:f>Educ_Income!$F$16:$F$21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16</c:v>
                </c:pt>
                <c:pt idx="3">
                  <c:v>13</c:v>
                </c:pt>
                <c:pt idx="4">
                  <c:v>19</c:v>
                </c:pt>
                <c:pt idx="5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Educ_Income!$D$22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Educ_Income!$E$22:$E$26</c:f>
              <c:numCache>
                <c:formatCode>General</c:formatCode>
                <c:ptCount val="5"/>
                <c:pt idx="0">
                  <c:v>14</c:v>
                </c:pt>
                <c:pt idx="1">
                  <c:v>15</c:v>
                </c:pt>
                <c:pt idx="2">
                  <c:v>22</c:v>
                </c:pt>
                <c:pt idx="3">
                  <c:v>25</c:v>
                </c:pt>
                <c:pt idx="4">
                  <c:v>22</c:v>
                </c:pt>
              </c:numCache>
            </c:numRef>
          </c:xVal>
          <c:yVal>
            <c:numRef>
              <c:f>Educ_Income!$F$22:$F$26</c:f>
              <c:numCache>
                <c:formatCode>General</c:formatCode>
                <c:ptCount val="5"/>
                <c:pt idx="0">
                  <c:v>15</c:v>
                </c:pt>
                <c:pt idx="1">
                  <c:v>21</c:v>
                </c:pt>
                <c:pt idx="2">
                  <c:v>8</c:v>
                </c:pt>
                <c:pt idx="3">
                  <c:v>17</c:v>
                </c:pt>
                <c:pt idx="4">
                  <c:v>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169088"/>
        <c:axId val="238191744"/>
      </c:scatterChart>
      <c:valAx>
        <c:axId val="238169088"/>
        <c:scaling>
          <c:orientation val="minMax"/>
          <c:max val="25"/>
        </c:scaling>
        <c:delete val="0"/>
        <c:axPos val="b"/>
        <c:title>
          <c:tx>
            <c:strRef>
              <c:f>Educ_Income!$E$11</c:f>
              <c:strCache>
                <c:ptCount val="1"/>
                <c:pt idx="0">
                  <c:v>Education level</c:v>
                </c:pt>
              </c:strCache>
            </c:strRef>
          </c:tx>
          <c:layout>
            <c:manualLayout>
              <c:xMode val="edge"/>
              <c:yMode val="edge"/>
              <c:x val="0.44227048131581892"/>
              <c:y val="0.911214953271028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8191744"/>
        <c:crosses val="autoZero"/>
        <c:crossBetween val="midCat"/>
        <c:majorUnit val="5"/>
        <c:minorUnit val="5"/>
      </c:valAx>
      <c:valAx>
        <c:axId val="238191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Educ_Income!$F$11</c:f>
              <c:strCache>
                <c:ptCount val="1"/>
                <c:pt idx="0">
                  <c:v>Income</c:v>
                </c:pt>
              </c:strCache>
            </c:strRef>
          </c:tx>
          <c:layout>
            <c:manualLayout>
              <c:xMode val="edge"/>
              <c:yMode val="edge"/>
              <c:x val="3.1311184517934083E-2"/>
              <c:y val="0.3995327102803738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8169088"/>
        <c:crosses val="autoZero"/>
        <c:crossBetween val="midCat"/>
        <c:majorUnit val="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Educ_Income!$K$56</c:f>
          <c:strCache>
            <c:ptCount val="1"/>
            <c:pt idx="0">
              <c:v>Three different regions</c:v>
            </c:pt>
          </c:strCache>
        </c:strRef>
      </c:tx>
      <c:layout>
        <c:manualLayout>
          <c:xMode val="edge"/>
          <c:yMode val="edge"/>
          <c:x val="0.30980451479112053"/>
          <c:y val="3.04449996855327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745122443938503"/>
          <c:y val="7.7283460740198623E-2"/>
          <c:w val="0.82745256482185359"/>
          <c:h val="0.76112499213831986"/>
        </c:manualLayout>
      </c:layout>
      <c:scatterChart>
        <c:scatterStyle val="lineMarker"/>
        <c:varyColors val="0"/>
        <c:ser>
          <c:idx val="0"/>
          <c:order val="0"/>
          <c:tx>
            <c:strRef>
              <c:f>Educ_Income!$D$12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Educ_Income!$E$12:$E$15</c:f>
              <c:numCache>
                <c:formatCode>General</c:formatCode>
                <c:ptCount val="4"/>
                <c:pt idx="0">
                  <c:v>4</c:v>
                </c:pt>
                <c:pt idx="1">
                  <c:v>13</c:v>
                </c:pt>
                <c:pt idx="2">
                  <c:v>5</c:v>
                </c:pt>
                <c:pt idx="3">
                  <c:v>14</c:v>
                </c:pt>
              </c:numCache>
            </c:numRef>
          </c:xVal>
          <c:yVal>
            <c:numRef>
              <c:f>Educ_Income!$F$12:$F$15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10</c:v>
                </c:pt>
                <c:pt idx="3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Educ_Income!$D$16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Educ_Income!$E$16:$E$21</c:f>
              <c:numCache>
                <c:formatCode>General</c:formatCode>
                <c:ptCount val="6"/>
                <c:pt idx="0">
                  <c:v>7</c:v>
                </c:pt>
                <c:pt idx="1">
                  <c:v>14</c:v>
                </c:pt>
                <c:pt idx="2">
                  <c:v>11</c:v>
                </c:pt>
                <c:pt idx="3">
                  <c:v>19</c:v>
                </c:pt>
                <c:pt idx="4">
                  <c:v>18</c:v>
                </c:pt>
                <c:pt idx="5">
                  <c:v>17</c:v>
                </c:pt>
              </c:numCache>
            </c:numRef>
          </c:xVal>
          <c:yVal>
            <c:numRef>
              <c:f>Educ_Income!$F$16:$F$21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16</c:v>
                </c:pt>
                <c:pt idx="3">
                  <c:v>13</c:v>
                </c:pt>
                <c:pt idx="4">
                  <c:v>19</c:v>
                </c:pt>
                <c:pt idx="5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Educ_Income!$D$22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Educ_Income!$E$22:$E$26</c:f>
              <c:numCache>
                <c:formatCode>General</c:formatCode>
                <c:ptCount val="5"/>
                <c:pt idx="0">
                  <c:v>14</c:v>
                </c:pt>
                <c:pt idx="1">
                  <c:v>15</c:v>
                </c:pt>
                <c:pt idx="2">
                  <c:v>22</c:v>
                </c:pt>
                <c:pt idx="3">
                  <c:v>25</c:v>
                </c:pt>
                <c:pt idx="4">
                  <c:v>22</c:v>
                </c:pt>
              </c:numCache>
            </c:numRef>
          </c:xVal>
          <c:yVal>
            <c:numRef>
              <c:f>Educ_Income!$F$22:$F$26</c:f>
              <c:numCache>
                <c:formatCode>General</c:formatCode>
                <c:ptCount val="5"/>
                <c:pt idx="0">
                  <c:v>15</c:v>
                </c:pt>
                <c:pt idx="1">
                  <c:v>21</c:v>
                </c:pt>
                <c:pt idx="2">
                  <c:v>8</c:v>
                </c:pt>
                <c:pt idx="3">
                  <c:v>17</c:v>
                </c:pt>
                <c:pt idx="4">
                  <c:v>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52416"/>
        <c:axId val="238254720"/>
      </c:scatterChart>
      <c:valAx>
        <c:axId val="238252416"/>
        <c:scaling>
          <c:orientation val="minMax"/>
          <c:max val="25"/>
        </c:scaling>
        <c:delete val="0"/>
        <c:axPos val="b"/>
        <c:title>
          <c:tx>
            <c:strRef>
              <c:f>Educ_Income!$E$11</c:f>
              <c:strCache>
                <c:ptCount val="1"/>
                <c:pt idx="0">
                  <c:v>Education level</c:v>
                </c:pt>
              </c:strCache>
            </c:strRef>
          </c:tx>
          <c:layout>
            <c:manualLayout>
              <c:xMode val="edge"/>
              <c:yMode val="edge"/>
              <c:x val="0.44313810343540028"/>
              <c:y val="0.911008067513250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8254720"/>
        <c:crosses val="autoZero"/>
        <c:crossBetween val="midCat"/>
        <c:majorUnit val="5"/>
        <c:minorUnit val="5"/>
      </c:valAx>
      <c:valAx>
        <c:axId val="2382547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Educ_Income!$F$11</c:f>
              <c:strCache>
                <c:ptCount val="1"/>
                <c:pt idx="0">
                  <c:v>Income</c:v>
                </c:pt>
              </c:strCache>
            </c:strRef>
          </c:tx>
          <c:layout>
            <c:manualLayout>
              <c:xMode val="edge"/>
              <c:yMode val="edge"/>
              <c:x val="3.1372609092771703E-2"/>
              <c:y val="0.3981269189646596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8252416"/>
        <c:crosses val="autoZero"/>
        <c:crossBetween val="midCat"/>
        <c:majorUnit val="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L_cancer_smok!$C$1</c:f>
          <c:strCache>
            <c:ptCount val="1"/>
            <c:pt idx="0">
              <c:v>Relation between smoking and deaths from lung cancer - various countries</c:v>
            </c:pt>
          </c:strCache>
        </c:strRef>
      </c:tx>
      <c:layout>
        <c:manualLayout>
          <c:xMode val="edge"/>
          <c:yMode val="edge"/>
          <c:x val="0.13743230941341741"/>
          <c:y val="3.13199789394114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019902997060598"/>
          <c:y val="0.17449702551957827"/>
          <c:w val="0.8155522571769902"/>
          <c:h val="0.6711424058445317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L_cancer_smok!$D$7:$D$18</c:f>
              <c:numCache>
                <c:formatCode>0.0</c:formatCode>
                <c:ptCount val="12"/>
                <c:pt idx="0">
                  <c:v>240.74074074074073</c:v>
                </c:pt>
                <c:pt idx="1">
                  <c:v>274.69135802469134</c:v>
                </c:pt>
                <c:pt idx="2">
                  <c:v>287.03703703703701</c:v>
                </c:pt>
                <c:pt idx="3">
                  <c:v>373.45679012345676</c:v>
                </c:pt>
                <c:pt idx="4">
                  <c:v>496.91358024691357</c:v>
                </c:pt>
                <c:pt idx="5">
                  <c:v>475.3086419753086</c:v>
                </c:pt>
                <c:pt idx="6">
                  <c:v>469.1358024691358</c:v>
                </c:pt>
                <c:pt idx="7">
                  <c:v>537.03703703703695</c:v>
                </c:pt>
                <c:pt idx="8">
                  <c:v>521.60493827160485</c:v>
                </c:pt>
                <c:pt idx="9">
                  <c:v>1290.1234567901233</c:v>
                </c:pt>
                <c:pt idx="10">
                  <c:v>1089.506172839506</c:v>
                </c:pt>
                <c:pt idx="11">
                  <c:v>1083.3333333333333</c:v>
                </c:pt>
              </c:numCache>
            </c:numRef>
          </c:xVal>
          <c:yVal>
            <c:numRef>
              <c:f>L_cancer_smok!$E$7:$E$18</c:f>
              <c:numCache>
                <c:formatCode>0.0</c:formatCode>
                <c:ptCount val="12"/>
                <c:pt idx="0">
                  <c:v>56.944444444444443</c:v>
                </c:pt>
                <c:pt idx="1">
                  <c:v>86.111111111111114</c:v>
                </c:pt>
                <c:pt idx="2">
                  <c:v>108.33333333333333</c:v>
                </c:pt>
                <c:pt idx="3">
                  <c:v>170.83333333333334</c:v>
                </c:pt>
                <c:pt idx="4">
                  <c:v>144.44444444444443</c:v>
                </c:pt>
                <c:pt idx="5">
                  <c:v>183.33333333333334</c:v>
                </c:pt>
                <c:pt idx="6">
                  <c:v>241.66666666666666</c:v>
                </c:pt>
                <c:pt idx="7">
                  <c:v>238.88888888888889</c:v>
                </c:pt>
                <c:pt idx="8">
                  <c:v>248.61111111111111</c:v>
                </c:pt>
                <c:pt idx="9">
                  <c:v>197.22222222222223</c:v>
                </c:pt>
                <c:pt idx="10">
                  <c:v>340.27777777777777</c:v>
                </c:pt>
                <c:pt idx="11">
                  <c:v>455.55555555555554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421312"/>
        <c:axId val="239436160"/>
      </c:scatterChart>
      <c:valAx>
        <c:axId val="239421312"/>
        <c:scaling>
          <c:orientation val="minMax"/>
          <c:max val="1500"/>
        </c:scaling>
        <c:delete val="0"/>
        <c:axPos val="b"/>
        <c:title>
          <c:tx>
            <c:strRef>
              <c:f>L_cancer_smok!$D$6</c:f>
              <c:strCache>
                <c:ptCount val="1"/>
                <c:pt idx="0">
                  <c:v>cig / person 1930</c:v>
                </c:pt>
              </c:strCache>
            </c:strRef>
          </c:tx>
          <c:layout>
            <c:manualLayout>
              <c:xMode val="edge"/>
              <c:yMode val="edge"/>
              <c:x val="0.43038012684728083"/>
              <c:y val="0.9149908133013783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436160"/>
        <c:crosses val="autoZero"/>
        <c:crossBetween val="midCat"/>
        <c:majorUnit val="500"/>
        <c:minorUnit val="250"/>
      </c:valAx>
      <c:valAx>
        <c:axId val="239436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L_cancer_smok!$E$6</c:f>
              <c:strCache>
                <c:ptCount val="1"/>
                <c:pt idx="0">
                  <c:v>deaths 1950/ mio</c:v>
                </c:pt>
              </c:strCache>
            </c:strRef>
          </c:tx>
          <c:layout>
            <c:manualLayout>
              <c:xMode val="edge"/>
              <c:yMode val="edge"/>
              <c:x val="2.8933117771245773E-2"/>
              <c:y val="0.3780768886257528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421312"/>
        <c:crosses val="autoZero"/>
        <c:crossBetween val="midCat"/>
        <c:majorUnit val="100"/>
        <c:min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2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storcks!$C$6</c:f>
          <c:strCache>
            <c:ptCount val="1"/>
            <c:pt idx="0">
              <c:v>Does the storck bring the babies?</c:v>
            </c:pt>
          </c:strCache>
        </c:strRef>
      </c:tx>
      <c:layout>
        <c:manualLayout>
          <c:xMode val="edge"/>
          <c:yMode val="edge"/>
          <c:x val="0.22896303678739297"/>
          <c:y val="3.04449996855327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72016871041072"/>
          <c:y val="0.11709615263666459"/>
          <c:w val="0.82778944069288229"/>
          <c:h val="0.721312300241853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storcks!$F$10:$F$26</c:f>
              <c:numCache>
                <c:formatCode>#,##0.0</c:formatCode>
                <c:ptCount val="17"/>
                <c:pt idx="0">
                  <c:v>3.2</c:v>
                </c:pt>
                <c:pt idx="1">
                  <c:v>9.9</c:v>
                </c:pt>
                <c:pt idx="2">
                  <c:v>9</c:v>
                </c:pt>
                <c:pt idx="3">
                  <c:v>5.0999999999999996</c:v>
                </c:pt>
                <c:pt idx="4">
                  <c:v>78</c:v>
                </c:pt>
                <c:pt idx="5">
                  <c:v>56</c:v>
                </c:pt>
                <c:pt idx="6">
                  <c:v>10</c:v>
                </c:pt>
                <c:pt idx="7">
                  <c:v>15</c:v>
                </c:pt>
                <c:pt idx="8">
                  <c:v>57</c:v>
                </c:pt>
                <c:pt idx="9">
                  <c:v>7.6</c:v>
                </c:pt>
                <c:pt idx="10">
                  <c:v>38</c:v>
                </c:pt>
                <c:pt idx="11">
                  <c:v>10</c:v>
                </c:pt>
                <c:pt idx="12">
                  <c:v>23</c:v>
                </c:pt>
                <c:pt idx="13">
                  <c:v>39</c:v>
                </c:pt>
                <c:pt idx="14">
                  <c:v>6.7</c:v>
                </c:pt>
                <c:pt idx="15">
                  <c:v>56</c:v>
                </c:pt>
                <c:pt idx="16">
                  <c:v>11</c:v>
                </c:pt>
              </c:numCache>
            </c:numRef>
          </c:xVal>
          <c:yVal>
            <c:numRef>
              <c:f>storcks!$H$10:$H$26</c:f>
              <c:numCache>
                <c:formatCode>0.0</c:formatCode>
                <c:ptCount val="17"/>
                <c:pt idx="0">
                  <c:v>25.9375</c:v>
                </c:pt>
                <c:pt idx="1">
                  <c:v>8.7878787878787872</c:v>
                </c:pt>
                <c:pt idx="2">
                  <c:v>13</c:v>
                </c:pt>
                <c:pt idx="3">
                  <c:v>11.568627450980394</c:v>
                </c:pt>
                <c:pt idx="4">
                  <c:v>11.551282051282051</c:v>
                </c:pt>
                <c:pt idx="5">
                  <c:v>13.821428571428571</c:v>
                </c:pt>
                <c:pt idx="6">
                  <c:v>10.6</c:v>
                </c:pt>
                <c:pt idx="7">
                  <c:v>12.533333333333333</c:v>
                </c:pt>
                <c:pt idx="8">
                  <c:v>9.6666666666666661</c:v>
                </c:pt>
                <c:pt idx="9">
                  <c:v>11.447368421052632</c:v>
                </c:pt>
                <c:pt idx="10">
                  <c:v>16.05263157894737</c:v>
                </c:pt>
                <c:pt idx="11">
                  <c:v>12</c:v>
                </c:pt>
                <c:pt idx="12">
                  <c:v>1</c:v>
                </c:pt>
                <c:pt idx="13">
                  <c:v>11.256410256410257</c:v>
                </c:pt>
                <c:pt idx="14">
                  <c:v>12.238805970149253</c:v>
                </c:pt>
                <c:pt idx="15">
                  <c:v>28.142857142857142</c:v>
                </c:pt>
                <c:pt idx="16">
                  <c:v>11.272727272727273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986560"/>
        <c:axId val="239993216"/>
      </c:scatterChart>
      <c:valAx>
        <c:axId val="239986560"/>
        <c:scaling>
          <c:orientation val="minMax"/>
          <c:max val="80"/>
        </c:scaling>
        <c:delete val="0"/>
        <c:axPos val="b"/>
        <c:title>
          <c:tx>
            <c:strRef>
              <c:f>storcks!$F$8</c:f>
              <c:strCache>
                <c:ptCount val="1"/>
                <c:pt idx="0">
                  <c:v>Population (Mio)</c:v>
                </c:pt>
              </c:strCache>
            </c:strRef>
          </c:tx>
          <c:layout>
            <c:manualLayout>
              <c:xMode val="edge"/>
              <c:yMode val="edge"/>
              <c:x val="0.43248573615396452"/>
              <c:y val="0.911008067513250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993216"/>
        <c:crosses val="autoZero"/>
        <c:crossBetween val="midCat"/>
        <c:majorUnit val="20"/>
        <c:minorUnit val="10"/>
      </c:valAx>
      <c:valAx>
        <c:axId val="23999321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storcks!$H$8</c:f>
              <c:strCache>
                <c:ptCount val="1"/>
                <c:pt idx="0">
                  <c:v>Birth rate / y &amp; 1000</c:v>
                </c:pt>
              </c:strCache>
            </c:strRef>
          </c:tx>
          <c:layout>
            <c:manualLayout>
              <c:xMode val="edge"/>
              <c:yMode val="edge"/>
              <c:x val="3.1311184517934083E-2"/>
              <c:y val="0.3114757660135278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986560"/>
        <c:crosses val="autoZero"/>
        <c:crossBetween val="midCat"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Polyo!$B$1</c:f>
          <c:strCache>
            <c:ptCount val="1"/>
            <c:pt idx="0">
              <c:v>Incidence of polio dependent on consumption of refreshing drinks</c:v>
            </c:pt>
          </c:strCache>
        </c:strRef>
      </c:tx>
      <c:layout>
        <c:manualLayout>
          <c:xMode val="edge"/>
          <c:yMode val="edge"/>
          <c:x val="0.12016293279022404"/>
          <c:y val="2.91667260065226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812627291242363"/>
          <c:y val="0.16458366817966344"/>
          <c:w val="0.84317718940936859"/>
          <c:h val="0.69166807386896534"/>
        </c:manualLayout>
      </c:layout>
      <c:scatterChart>
        <c:scatterStyle val="lineMarker"/>
        <c:varyColors val="0"/>
        <c:ser>
          <c:idx val="0"/>
          <c:order val="0"/>
          <c:tx>
            <c:strRef>
              <c:f>Polyo!$J$58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name>=$C$24</c:nam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Polyo!$D$8:$D$21</c:f>
              <c:numCache>
                <c:formatCode>0.00</c:formatCode>
                <c:ptCount val="14"/>
                <c:pt idx="0">
                  <c:v>0.9</c:v>
                </c:pt>
                <c:pt idx="1">
                  <c:v>0.55000000000000004</c:v>
                </c:pt>
                <c:pt idx="2">
                  <c:v>1.18</c:v>
                </c:pt>
                <c:pt idx="3">
                  <c:v>1.59</c:v>
                </c:pt>
                <c:pt idx="4">
                  <c:v>0.72</c:v>
                </c:pt>
                <c:pt idx="5">
                  <c:v>1.29</c:v>
                </c:pt>
                <c:pt idx="6">
                  <c:v>1.18</c:v>
                </c:pt>
                <c:pt idx="7">
                  <c:v>1.83</c:v>
                </c:pt>
                <c:pt idx="8">
                  <c:v>1.8</c:v>
                </c:pt>
                <c:pt idx="9">
                  <c:v>2.42</c:v>
                </c:pt>
                <c:pt idx="10">
                  <c:v>2.21</c:v>
                </c:pt>
                <c:pt idx="11">
                  <c:v>1.74</c:v>
                </c:pt>
                <c:pt idx="12">
                  <c:v>1.99</c:v>
                </c:pt>
                <c:pt idx="13">
                  <c:v>1.54</c:v>
                </c:pt>
              </c:numCache>
            </c:numRef>
          </c:xVal>
          <c:yVal>
            <c:numRef>
              <c:f>Polyo!$E$8:$E$21</c:f>
              <c:numCache>
                <c:formatCode>0.00</c:formatCode>
                <c:ptCount val="14"/>
                <c:pt idx="0">
                  <c:v>0.28999999999999998</c:v>
                </c:pt>
                <c:pt idx="1">
                  <c:v>0.79</c:v>
                </c:pt>
                <c:pt idx="2">
                  <c:v>0.74</c:v>
                </c:pt>
                <c:pt idx="3">
                  <c:v>0.72</c:v>
                </c:pt>
                <c:pt idx="4">
                  <c:v>1.79</c:v>
                </c:pt>
                <c:pt idx="5">
                  <c:v>1.22</c:v>
                </c:pt>
                <c:pt idx="6">
                  <c:v>1.62</c:v>
                </c:pt>
                <c:pt idx="7">
                  <c:v>0.94</c:v>
                </c:pt>
                <c:pt idx="8">
                  <c:v>1.48</c:v>
                </c:pt>
                <c:pt idx="9">
                  <c:v>1.08</c:v>
                </c:pt>
                <c:pt idx="10">
                  <c:v>1.32</c:v>
                </c:pt>
                <c:pt idx="11">
                  <c:v>1.89</c:v>
                </c:pt>
                <c:pt idx="12">
                  <c:v>2.36</c:v>
                </c:pt>
                <c:pt idx="13">
                  <c:v>2.63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547136"/>
        <c:axId val="239549056"/>
      </c:scatterChart>
      <c:valAx>
        <c:axId val="239547136"/>
        <c:scaling>
          <c:orientation val="minMax"/>
          <c:max val="3"/>
        </c:scaling>
        <c:delete val="0"/>
        <c:axPos val="b"/>
        <c:title>
          <c:tx>
            <c:strRef>
              <c:f>Polyo!$D$6</c:f>
              <c:strCache>
                <c:ptCount val="1"/>
                <c:pt idx="0">
                  <c:v>Consumption</c:v>
                </c:pt>
              </c:strCache>
            </c:strRef>
          </c:tx>
          <c:layout>
            <c:manualLayout>
              <c:xMode val="edge"/>
              <c:yMode val="edge"/>
              <c:x val="0.45213849287169044"/>
              <c:y val="0.9208352067773575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549056"/>
        <c:crosses val="autoZero"/>
        <c:crossBetween val="midCat"/>
        <c:majorUnit val="1"/>
        <c:minorUnit val="1"/>
      </c:valAx>
      <c:valAx>
        <c:axId val="2395490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Polyo!$E$6</c:f>
              <c:strCache>
                <c:ptCount val="1"/>
                <c:pt idx="0">
                  <c:v>Incidence Polyo</c:v>
                </c:pt>
              </c:strCache>
            </c:strRef>
          </c:tx>
          <c:layout>
            <c:manualLayout>
              <c:xMode val="edge"/>
              <c:yMode val="edge"/>
              <c:x val="3.2586558044806514E-2"/>
              <c:y val="0.402084151375633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547136"/>
        <c:crosses val="autoZero"/>
        <c:crossBetween val="midCat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storcks!$C$6</c:f>
          <c:strCache>
            <c:ptCount val="1"/>
            <c:pt idx="0">
              <c:v>Does the storck bring the babies?</c:v>
            </c:pt>
          </c:strCache>
        </c:strRef>
      </c:tx>
      <c:layout>
        <c:manualLayout>
          <c:xMode val="edge"/>
          <c:yMode val="edge"/>
          <c:x val="0.228515625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4296875"/>
          <c:y val="0.10747663551401869"/>
          <c:w val="0.80078125"/>
          <c:h val="0.7313084112149532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storcks!$F$10:$F$26</c:f>
              <c:numCache>
                <c:formatCode>#,##0.0</c:formatCode>
                <c:ptCount val="17"/>
                <c:pt idx="0">
                  <c:v>3.2</c:v>
                </c:pt>
                <c:pt idx="1">
                  <c:v>9.9</c:v>
                </c:pt>
                <c:pt idx="2">
                  <c:v>9</c:v>
                </c:pt>
                <c:pt idx="3">
                  <c:v>5.0999999999999996</c:v>
                </c:pt>
                <c:pt idx="4">
                  <c:v>78</c:v>
                </c:pt>
                <c:pt idx="5">
                  <c:v>56</c:v>
                </c:pt>
                <c:pt idx="6">
                  <c:v>10</c:v>
                </c:pt>
                <c:pt idx="7">
                  <c:v>15</c:v>
                </c:pt>
                <c:pt idx="8">
                  <c:v>57</c:v>
                </c:pt>
                <c:pt idx="9">
                  <c:v>7.6</c:v>
                </c:pt>
                <c:pt idx="10">
                  <c:v>38</c:v>
                </c:pt>
                <c:pt idx="11">
                  <c:v>10</c:v>
                </c:pt>
                <c:pt idx="12">
                  <c:v>23</c:v>
                </c:pt>
                <c:pt idx="13">
                  <c:v>39</c:v>
                </c:pt>
                <c:pt idx="14">
                  <c:v>6.7</c:v>
                </c:pt>
                <c:pt idx="15">
                  <c:v>56</c:v>
                </c:pt>
                <c:pt idx="16">
                  <c:v>11</c:v>
                </c:pt>
              </c:numCache>
            </c:numRef>
          </c:xVal>
          <c:yVal>
            <c:numRef>
              <c:f>storcks!$G$10:$G$26</c:f>
              <c:numCache>
                <c:formatCode>#,##0</c:formatCode>
                <c:ptCount val="17"/>
                <c:pt idx="0">
                  <c:v>83</c:v>
                </c:pt>
                <c:pt idx="1">
                  <c:v>87</c:v>
                </c:pt>
                <c:pt idx="2">
                  <c:v>117</c:v>
                </c:pt>
                <c:pt idx="3">
                  <c:v>59</c:v>
                </c:pt>
                <c:pt idx="4">
                  <c:v>901</c:v>
                </c:pt>
                <c:pt idx="5">
                  <c:v>774</c:v>
                </c:pt>
                <c:pt idx="6">
                  <c:v>106</c:v>
                </c:pt>
                <c:pt idx="7">
                  <c:v>188</c:v>
                </c:pt>
                <c:pt idx="8">
                  <c:v>551</c:v>
                </c:pt>
                <c:pt idx="9">
                  <c:v>87</c:v>
                </c:pt>
                <c:pt idx="10">
                  <c:v>610</c:v>
                </c:pt>
                <c:pt idx="11">
                  <c:v>120</c:v>
                </c:pt>
                <c:pt idx="12">
                  <c:v>23</c:v>
                </c:pt>
                <c:pt idx="13">
                  <c:v>439</c:v>
                </c:pt>
                <c:pt idx="14">
                  <c:v>82</c:v>
                </c:pt>
                <c:pt idx="15">
                  <c:v>1576</c:v>
                </c:pt>
                <c:pt idx="16">
                  <c:v>124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017408"/>
        <c:axId val="240019712"/>
      </c:scatterChart>
      <c:valAx>
        <c:axId val="240017408"/>
        <c:scaling>
          <c:orientation val="minMax"/>
          <c:max val="80"/>
        </c:scaling>
        <c:delete val="0"/>
        <c:axPos val="b"/>
        <c:title>
          <c:tx>
            <c:strRef>
              <c:f>storcks!$F$8</c:f>
              <c:strCache>
                <c:ptCount val="1"/>
                <c:pt idx="0">
                  <c:v>Population (Mio)</c:v>
                </c:pt>
              </c:strCache>
            </c:strRef>
          </c:tx>
          <c:layout>
            <c:manualLayout>
              <c:xMode val="edge"/>
              <c:yMode val="edge"/>
              <c:x val="0.447265625"/>
              <c:y val="0.911214953271028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0019712"/>
        <c:crosses val="autoZero"/>
        <c:crossBetween val="midCat"/>
        <c:majorUnit val="20"/>
        <c:minorUnit val="10"/>
      </c:valAx>
      <c:valAx>
        <c:axId val="240019712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storcks!$G$8</c:f>
              <c:strCache>
                <c:ptCount val="1"/>
                <c:pt idx="0">
                  <c:v>Births (1000 / y)</c:v>
                </c:pt>
              </c:strCache>
            </c:strRef>
          </c:tx>
          <c:layout>
            <c:manualLayout>
              <c:xMode val="edge"/>
              <c:yMode val="edge"/>
              <c:x val="3.125E-2"/>
              <c:y val="0.3387850467289719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0017408"/>
        <c:crosses val="autoZero"/>
        <c:crossBetween val="midCat"/>
        <c:majorUnit val="400"/>
        <c:minorUnit val="2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storcks!$C$6</c:f>
          <c:strCache>
            <c:ptCount val="1"/>
            <c:pt idx="0">
              <c:v>Does the storck bring the babies?</c:v>
            </c:pt>
          </c:strCache>
        </c:strRef>
      </c:tx>
      <c:layout>
        <c:manualLayout>
          <c:xMode val="edge"/>
          <c:yMode val="edge"/>
          <c:x val="0.228515625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6953125"/>
          <c:y val="0.17757009345794392"/>
          <c:w val="0.80078125"/>
          <c:h val="0.661214953271028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storcks!$D$10:$D$26</c:f>
              <c:numCache>
                <c:formatCode>#,##0</c:formatCode>
                <c:ptCount val="17"/>
                <c:pt idx="0">
                  <c:v>28750</c:v>
                </c:pt>
                <c:pt idx="1">
                  <c:v>30520</c:v>
                </c:pt>
                <c:pt idx="2">
                  <c:v>111000</c:v>
                </c:pt>
                <c:pt idx="3">
                  <c:v>43100</c:v>
                </c:pt>
                <c:pt idx="4">
                  <c:v>357000</c:v>
                </c:pt>
                <c:pt idx="5">
                  <c:v>544000</c:v>
                </c:pt>
                <c:pt idx="6">
                  <c:v>132000</c:v>
                </c:pt>
                <c:pt idx="7">
                  <c:v>41900</c:v>
                </c:pt>
                <c:pt idx="8">
                  <c:v>301280</c:v>
                </c:pt>
                <c:pt idx="9">
                  <c:v>83860</c:v>
                </c:pt>
                <c:pt idx="10">
                  <c:v>312680</c:v>
                </c:pt>
                <c:pt idx="11">
                  <c:v>92390</c:v>
                </c:pt>
                <c:pt idx="12">
                  <c:v>237500</c:v>
                </c:pt>
                <c:pt idx="13">
                  <c:v>504750</c:v>
                </c:pt>
                <c:pt idx="14">
                  <c:v>41290</c:v>
                </c:pt>
                <c:pt idx="15">
                  <c:v>779450</c:v>
                </c:pt>
                <c:pt idx="16">
                  <c:v>93000</c:v>
                </c:pt>
              </c:numCache>
            </c:numRef>
          </c:xVal>
          <c:yVal>
            <c:numRef>
              <c:f>storcks!$H$10:$H$26</c:f>
              <c:numCache>
                <c:formatCode>0.0</c:formatCode>
                <c:ptCount val="17"/>
                <c:pt idx="0">
                  <c:v>25.9375</c:v>
                </c:pt>
                <c:pt idx="1">
                  <c:v>8.7878787878787872</c:v>
                </c:pt>
                <c:pt idx="2">
                  <c:v>13</c:v>
                </c:pt>
                <c:pt idx="3">
                  <c:v>11.568627450980394</c:v>
                </c:pt>
                <c:pt idx="4">
                  <c:v>11.551282051282051</c:v>
                </c:pt>
                <c:pt idx="5">
                  <c:v>13.821428571428571</c:v>
                </c:pt>
                <c:pt idx="6">
                  <c:v>10.6</c:v>
                </c:pt>
                <c:pt idx="7">
                  <c:v>12.533333333333333</c:v>
                </c:pt>
                <c:pt idx="8">
                  <c:v>9.6666666666666661</c:v>
                </c:pt>
                <c:pt idx="9">
                  <c:v>11.447368421052632</c:v>
                </c:pt>
                <c:pt idx="10">
                  <c:v>16.05263157894737</c:v>
                </c:pt>
                <c:pt idx="11">
                  <c:v>12</c:v>
                </c:pt>
                <c:pt idx="12">
                  <c:v>1</c:v>
                </c:pt>
                <c:pt idx="13">
                  <c:v>11.256410256410257</c:v>
                </c:pt>
                <c:pt idx="14">
                  <c:v>12.238805970149253</c:v>
                </c:pt>
                <c:pt idx="15">
                  <c:v>28.142857142857142</c:v>
                </c:pt>
                <c:pt idx="16">
                  <c:v>11.272727272727273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043904"/>
        <c:axId val="240058752"/>
      </c:scatterChart>
      <c:valAx>
        <c:axId val="240043904"/>
        <c:scaling>
          <c:orientation val="minMax"/>
          <c:max val="800000"/>
        </c:scaling>
        <c:delete val="0"/>
        <c:axPos val="b"/>
        <c:title>
          <c:tx>
            <c:strRef>
              <c:f>storcks!$D$8</c:f>
              <c:strCache>
                <c:ptCount val="1"/>
                <c:pt idx="0">
                  <c:v>Area km2</c:v>
                </c:pt>
              </c:strCache>
            </c:strRef>
          </c:tx>
          <c:layout>
            <c:manualLayout>
              <c:xMode val="edge"/>
              <c:yMode val="edge"/>
              <c:x val="0.462890625"/>
              <c:y val="0.911214953271028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0058752"/>
        <c:crosses val="autoZero"/>
        <c:crossBetween val="midCat"/>
        <c:majorUnit val="200000"/>
        <c:minorUnit val="100000"/>
      </c:valAx>
      <c:valAx>
        <c:axId val="24005875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storcks!$H$8</c:f>
              <c:strCache>
                <c:ptCount val="1"/>
                <c:pt idx="0">
                  <c:v>Birth rate / y &amp; 1000</c:v>
                </c:pt>
              </c:strCache>
            </c:strRef>
          </c:tx>
          <c:layout>
            <c:manualLayout>
              <c:xMode val="edge"/>
              <c:yMode val="edge"/>
              <c:x val="3.125E-2"/>
              <c:y val="0.3411214953271027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0043904"/>
        <c:crosses val="autoZero"/>
        <c:crossBetween val="midCat"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storcks!$C$6</c:f>
          <c:strCache>
            <c:ptCount val="1"/>
            <c:pt idx="0">
              <c:v>Does the storck bring the babies?</c:v>
            </c:pt>
          </c:strCache>
        </c:strRef>
      </c:tx>
      <c:layout>
        <c:manualLayout>
          <c:xMode val="edge"/>
          <c:yMode val="edge"/>
          <c:x val="0.228515625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6953125"/>
          <c:y val="0.11682242990654206"/>
          <c:w val="0.80859375"/>
          <c:h val="0.72196261682242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storcks!$E$10:$E$26</c:f>
              <c:numCache>
                <c:formatCode>#,##0</c:formatCode>
                <c:ptCount val="17"/>
                <c:pt idx="0">
                  <c:v>100</c:v>
                </c:pt>
                <c:pt idx="1">
                  <c:v>1</c:v>
                </c:pt>
                <c:pt idx="2">
                  <c:v>5000</c:v>
                </c:pt>
                <c:pt idx="3">
                  <c:v>9</c:v>
                </c:pt>
                <c:pt idx="4">
                  <c:v>3300</c:v>
                </c:pt>
                <c:pt idx="5">
                  <c:v>140</c:v>
                </c:pt>
                <c:pt idx="6">
                  <c:v>2500</c:v>
                </c:pt>
                <c:pt idx="7">
                  <c:v>4</c:v>
                </c:pt>
                <c:pt idx="8">
                  <c:v>5</c:v>
                </c:pt>
                <c:pt idx="9">
                  <c:v>300</c:v>
                </c:pt>
                <c:pt idx="10">
                  <c:v>30000</c:v>
                </c:pt>
                <c:pt idx="11">
                  <c:v>1500</c:v>
                </c:pt>
                <c:pt idx="12">
                  <c:v>5000</c:v>
                </c:pt>
                <c:pt idx="13">
                  <c:v>8000</c:v>
                </c:pt>
                <c:pt idx="14">
                  <c:v>150</c:v>
                </c:pt>
                <c:pt idx="15">
                  <c:v>25000</c:v>
                </c:pt>
                <c:pt idx="16">
                  <c:v>5000</c:v>
                </c:pt>
              </c:numCache>
            </c:numRef>
          </c:xVal>
          <c:yVal>
            <c:numRef>
              <c:f>storcks!$H$10:$H$26</c:f>
              <c:numCache>
                <c:formatCode>0.0</c:formatCode>
                <c:ptCount val="17"/>
                <c:pt idx="0">
                  <c:v>25.9375</c:v>
                </c:pt>
                <c:pt idx="1">
                  <c:v>8.7878787878787872</c:v>
                </c:pt>
                <c:pt idx="2">
                  <c:v>13</c:v>
                </c:pt>
                <c:pt idx="3">
                  <c:v>11.568627450980394</c:v>
                </c:pt>
                <c:pt idx="4">
                  <c:v>11.551282051282051</c:v>
                </c:pt>
                <c:pt idx="5">
                  <c:v>13.821428571428571</c:v>
                </c:pt>
                <c:pt idx="6">
                  <c:v>10.6</c:v>
                </c:pt>
                <c:pt idx="7">
                  <c:v>12.533333333333333</c:v>
                </c:pt>
                <c:pt idx="8">
                  <c:v>9.6666666666666661</c:v>
                </c:pt>
                <c:pt idx="9">
                  <c:v>11.447368421052632</c:v>
                </c:pt>
                <c:pt idx="10">
                  <c:v>16.05263157894737</c:v>
                </c:pt>
                <c:pt idx="11">
                  <c:v>12</c:v>
                </c:pt>
                <c:pt idx="12">
                  <c:v>1</c:v>
                </c:pt>
                <c:pt idx="13">
                  <c:v>11.256410256410257</c:v>
                </c:pt>
                <c:pt idx="14">
                  <c:v>12.238805970149253</c:v>
                </c:pt>
                <c:pt idx="15">
                  <c:v>28.142857142857142</c:v>
                </c:pt>
                <c:pt idx="16">
                  <c:v>11.272727272727273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095232"/>
        <c:axId val="240097536"/>
      </c:scatterChart>
      <c:valAx>
        <c:axId val="240095232"/>
        <c:scaling>
          <c:orientation val="minMax"/>
          <c:max val="30000"/>
        </c:scaling>
        <c:delete val="0"/>
        <c:axPos val="b"/>
        <c:title>
          <c:tx>
            <c:strRef>
              <c:f>storcks!$E$8</c:f>
              <c:strCache>
                <c:ptCount val="1"/>
                <c:pt idx="0">
                  <c:v>Storcks couples</c:v>
                </c:pt>
              </c:strCache>
            </c:strRef>
          </c:tx>
          <c:layout>
            <c:manualLayout>
              <c:xMode val="edge"/>
              <c:yMode val="edge"/>
              <c:x val="0.427734375"/>
              <c:y val="0.911214953271028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0097536"/>
        <c:crosses val="autoZero"/>
        <c:crossBetween val="midCat"/>
        <c:majorUnit val="10000"/>
        <c:minorUnit val="5000"/>
      </c:valAx>
      <c:valAx>
        <c:axId val="24009753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storcks!$H$8</c:f>
              <c:strCache>
                <c:ptCount val="1"/>
                <c:pt idx="0">
                  <c:v>Birth rate / y &amp; 1000</c:v>
                </c:pt>
              </c:strCache>
            </c:strRef>
          </c:tx>
          <c:layout>
            <c:manualLayout>
              <c:xMode val="edge"/>
              <c:yMode val="edge"/>
              <c:x val="3.125E-2"/>
              <c:y val="0.3107476635514018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0095232"/>
        <c:crosses val="autoZero"/>
        <c:crossBetween val="midCat"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storcks!$C$6</c:f>
          <c:strCache>
            <c:ptCount val="1"/>
            <c:pt idx="0">
              <c:v>Does the storck bring the babies?</c:v>
            </c:pt>
          </c:strCache>
        </c:strRef>
      </c:tx>
      <c:layout>
        <c:manualLayout>
          <c:xMode val="edge"/>
          <c:yMode val="edge"/>
          <c:x val="0.28460093163859124"/>
          <c:y val="3.03030992840801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4561450264700341"/>
          <c:y val="0.11188836658737294"/>
          <c:w val="0.6959077574998429"/>
          <c:h val="0.7272743828179242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FF"/>
                </a:solidFill>
                <a:prstDash val="lgDash"/>
              </a:ln>
            </c:spPr>
            <c:trendlineType val="linear"/>
            <c:dispRSqr val="1"/>
            <c:dispEq val="0"/>
            <c:trendlineLbl>
              <c:layout>
                <c:manualLayout>
                  <c:xMode val="edge"/>
                  <c:yMode val="edge"/>
                  <c:x val="0.77582993693259805"/>
                  <c:y val="0.76923252028818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</c:trendlineLbl>
          </c:trendline>
          <c:xVal>
            <c:numRef>
              <c:f>storcks!$D$86:$D$92</c:f>
              <c:numCache>
                <c:formatCode>General</c:formatCode>
                <c:ptCount val="7"/>
                <c:pt idx="0">
                  <c:v>1925</c:v>
                </c:pt>
                <c:pt idx="1">
                  <c:v>1298</c:v>
                </c:pt>
                <c:pt idx="2">
                  <c:v>1070</c:v>
                </c:pt>
                <c:pt idx="3">
                  <c:v>967</c:v>
                </c:pt>
                <c:pt idx="4">
                  <c:v>1021</c:v>
                </c:pt>
                <c:pt idx="5">
                  <c:v>969</c:v>
                </c:pt>
                <c:pt idx="6">
                  <c:v>904</c:v>
                </c:pt>
              </c:numCache>
            </c:numRef>
          </c:xVal>
          <c:yVal>
            <c:numRef>
              <c:f>storcks!$E$86:$E$92</c:f>
              <c:numCache>
                <c:formatCode>0</c:formatCode>
                <c:ptCount val="7"/>
                <c:pt idx="0">
                  <c:v>1060</c:v>
                </c:pt>
                <c:pt idx="1">
                  <c:v>786</c:v>
                </c:pt>
                <c:pt idx="2">
                  <c:v>620</c:v>
                </c:pt>
                <c:pt idx="3">
                  <c:v>580</c:v>
                </c:pt>
                <c:pt idx="4">
                  <c:v>578</c:v>
                </c:pt>
                <c:pt idx="5">
                  <c:v>577</c:v>
                </c:pt>
                <c:pt idx="6">
                  <c:v>615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211264"/>
        <c:axId val="243213440"/>
      </c:scatterChart>
      <c:valAx>
        <c:axId val="243211264"/>
        <c:scaling>
          <c:orientation val="minMax"/>
          <c:max val="2000"/>
          <c:min val="600"/>
        </c:scaling>
        <c:delete val="0"/>
        <c:axPos val="b"/>
        <c:title>
          <c:tx>
            <c:strRef>
              <c:f>storcks!$D$84</c:f>
              <c:strCache>
                <c:ptCount val="1"/>
                <c:pt idx="0">
                  <c:v>Pairs of breeding storks</c:v>
                </c:pt>
              </c:strCache>
            </c:strRef>
          </c:tx>
          <c:layout>
            <c:manualLayout>
              <c:xMode val="edge"/>
              <c:yMode val="edge"/>
              <c:x val="0.43859732615536318"/>
              <c:y val="0.9114239861596421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3213440"/>
        <c:crosses val="autoZero"/>
        <c:crossBetween val="midCat"/>
        <c:majorUnit val="400"/>
        <c:minorUnit val="100"/>
      </c:valAx>
      <c:valAx>
        <c:axId val="243213440"/>
        <c:scaling>
          <c:orientation val="minMax"/>
          <c:max val="11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storcks!$E$84</c:f>
              <c:strCache>
                <c:ptCount val="1"/>
                <c:pt idx="0">
                  <c:v>New-borns in 1000</c:v>
                </c:pt>
              </c:strCache>
            </c:strRef>
          </c:tx>
          <c:layout>
            <c:manualLayout>
              <c:xMode val="edge"/>
              <c:yMode val="edge"/>
              <c:x val="6.4327607836119932E-2"/>
              <c:y val="0.3263410692131711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3211264"/>
        <c:crosses val="autoZero"/>
        <c:crossBetween val="midCat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storcks!$C$6</c:f>
          <c:strCache>
            <c:ptCount val="1"/>
            <c:pt idx="0">
              <c:v>Does the storck bring the babies?</c:v>
            </c:pt>
          </c:strCache>
        </c:strRef>
      </c:tx>
      <c:layout>
        <c:manualLayout>
          <c:xMode val="edge"/>
          <c:yMode val="edge"/>
          <c:x val="0.28460093163859124"/>
          <c:y val="3.03030992840801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43665181197424"/>
          <c:y val="0.1025643360384252"/>
          <c:w val="0.6959077574998429"/>
          <c:h val="0.68531624534765934"/>
        </c:manualLayout>
      </c:layout>
      <c:scatterChart>
        <c:scatterStyle val="lineMarker"/>
        <c:varyColors val="0"/>
        <c:ser>
          <c:idx val="0"/>
          <c:order val="0"/>
          <c:tx>
            <c:strRef>
              <c:f>storcks!$D$84</c:f>
              <c:strCache>
                <c:ptCount val="1"/>
                <c:pt idx="0">
                  <c:v>Pairs of breeding storks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storcks!$C$86:$C$92</c:f>
              <c:numCache>
                <c:formatCode>General</c:formatCode>
                <c:ptCount val="7"/>
                <c:pt idx="0">
                  <c:v>1965</c:v>
                </c:pt>
                <c:pt idx="1">
                  <c:v>1971</c:v>
                </c:pt>
                <c:pt idx="2">
                  <c:v>1974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</c:numCache>
            </c:numRef>
          </c:xVal>
          <c:yVal>
            <c:numRef>
              <c:f>storcks!$D$86:$D$92</c:f>
              <c:numCache>
                <c:formatCode>General</c:formatCode>
                <c:ptCount val="7"/>
                <c:pt idx="0">
                  <c:v>1925</c:v>
                </c:pt>
                <c:pt idx="1">
                  <c:v>1298</c:v>
                </c:pt>
                <c:pt idx="2">
                  <c:v>1070</c:v>
                </c:pt>
                <c:pt idx="3">
                  <c:v>967</c:v>
                </c:pt>
                <c:pt idx="4">
                  <c:v>1021</c:v>
                </c:pt>
                <c:pt idx="5">
                  <c:v>969</c:v>
                </c:pt>
                <c:pt idx="6">
                  <c:v>904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storcks!$E$84</c:f>
              <c:strCache>
                <c:ptCount val="1"/>
                <c:pt idx="0">
                  <c:v>New-borns in 1000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storcks!$C$86:$C$92</c:f>
              <c:numCache>
                <c:formatCode>General</c:formatCode>
                <c:ptCount val="7"/>
                <c:pt idx="0">
                  <c:v>1965</c:v>
                </c:pt>
                <c:pt idx="1">
                  <c:v>1971</c:v>
                </c:pt>
                <c:pt idx="2">
                  <c:v>1974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</c:numCache>
            </c:numRef>
          </c:xVal>
          <c:yVal>
            <c:numRef>
              <c:f>storcks!$E$86:$E$92</c:f>
              <c:numCache>
                <c:formatCode>0</c:formatCode>
                <c:ptCount val="7"/>
                <c:pt idx="0">
                  <c:v>1060</c:v>
                </c:pt>
                <c:pt idx="1">
                  <c:v>786</c:v>
                </c:pt>
                <c:pt idx="2">
                  <c:v>620</c:v>
                </c:pt>
                <c:pt idx="3">
                  <c:v>580</c:v>
                </c:pt>
                <c:pt idx="4">
                  <c:v>578</c:v>
                </c:pt>
                <c:pt idx="5">
                  <c:v>577</c:v>
                </c:pt>
                <c:pt idx="6">
                  <c:v>615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226496"/>
        <c:axId val="243265920"/>
      </c:scatterChart>
      <c:valAx>
        <c:axId val="243226496"/>
        <c:scaling>
          <c:orientation val="minMax"/>
          <c:max val="1980"/>
          <c:min val="1965"/>
        </c:scaling>
        <c:delete val="0"/>
        <c:axPos val="b"/>
        <c:title>
          <c:tx>
            <c:strRef>
              <c:f>storcks!$C$84</c:f>
              <c:strCache>
                <c:ptCount val="1"/>
                <c:pt idx="0">
                  <c:v>Year</c:v>
                </c:pt>
              </c:strCache>
            </c:strRef>
          </c:tx>
          <c:layout>
            <c:manualLayout>
              <c:xMode val="edge"/>
              <c:yMode val="edge"/>
              <c:x val="0.5575059345797061"/>
              <c:y val="0.8601418181404295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3265920"/>
        <c:crosses val="autoZero"/>
        <c:crossBetween val="midCat"/>
        <c:majorUnit val="5"/>
        <c:minorUnit val="5"/>
      </c:valAx>
      <c:valAx>
        <c:axId val="243265920"/>
        <c:scaling>
          <c:orientation val="minMax"/>
          <c:max val="20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Pairs of breeding storks / 1000s of newborns</a:t>
                </a:r>
              </a:p>
            </c:rich>
          </c:tx>
          <c:layout>
            <c:manualLayout>
              <c:xMode val="edge"/>
              <c:yMode val="edge"/>
              <c:x val="3.5087786092429053E-2"/>
              <c:y val="0.18414960334171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3226496"/>
        <c:crosses val="autoZero"/>
        <c:crossBetween val="midCat"/>
        <c:majorUnit val="250"/>
        <c:minorUnit val="2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55385857139865"/>
          <c:y val="0.92774103962030074"/>
          <c:w val="0.78557654418049494"/>
          <c:h val="5.128216801921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Convenience_samples!$C$1</c:f>
          <c:strCache>
            <c:ptCount val="1"/>
            <c:pt idx="0">
              <c:v>Does a reading programme help to improve reading skills</c:v>
            </c:pt>
          </c:strCache>
        </c:strRef>
      </c:tx>
      <c:layout>
        <c:manualLayout>
          <c:xMode val="edge"/>
          <c:yMode val="edge"/>
          <c:x val="0.1763289183483317"/>
          <c:y val="2.91060586526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17427199924516"/>
          <c:y val="0.15592531421082606"/>
          <c:w val="0.79227240025003831"/>
          <c:h val="0.704782420232933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Convenience_samples!$E$12:$E$21</c:f>
              <c:numCache>
                <c:formatCode>General</c:formatCode>
                <c:ptCount val="10"/>
                <c:pt idx="0">
                  <c:v>13</c:v>
                </c:pt>
                <c:pt idx="1">
                  <c:v>10</c:v>
                </c:pt>
                <c:pt idx="2">
                  <c:v>14</c:v>
                </c:pt>
                <c:pt idx="3">
                  <c:v>14</c:v>
                </c:pt>
                <c:pt idx="4">
                  <c:v>18</c:v>
                </c:pt>
                <c:pt idx="5">
                  <c:v>12</c:v>
                </c:pt>
                <c:pt idx="6">
                  <c:v>15</c:v>
                </c:pt>
                <c:pt idx="7">
                  <c:v>8</c:v>
                </c:pt>
                <c:pt idx="8">
                  <c:v>12</c:v>
                </c:pt>
                <c:pt idx="9">
                  <c:v>13</c:v>
                </c:pt>
              </c:numCache>
            </c:numRef>
          </c:xVal>
          <c:yVal>
            <c:numRef>
              <c:f>Convenience_samples!$D$12:$D$21</c:f>
              <c:numCache>
                <c:formatCode>General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12</c:v>
                </c:pt>
                <c:pt idx="3">
                  <c:v>13</c:v>
                </c:pt>
                <c:pt idx="4">
                  <c:v>18</c:v>
                </c:pt>
                <c:pt idx="5">
                  <c:v>9</c:v>
                </c:pt>
                <c:pt idx="6">
                  <c:v>19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25440"/>
        <c:axId val="208927744"/>
      </c:scatterChart>
      <c:valAx>
        <c:axId val="208925440"/>
        <c:scaling>
          <c:orientation val="minMax"/>
          <c:max val="20"/>
        </c:scaling>
        <c:delete val="0"/>
        <c:axPos val="b"/>
        <c:title>
          <c:tx>
            <c:strRef>
              <c:f>Convenience_samples!$E$11</c:f>
              <c:strCache>
                <c:ptCount val="1"/>
                <c:pt idx="0">
                  <c:v>control</c:v>
                </c:pt>
              </c:strCache>
            </c:strRef>
          </c:tx>
          <c:layout>
            <c:manualLayout>
              <c:xMode val="edge"/>
              <c:yMode val="edge"/>
              <c:x val="0.49033932088645665"/>
              <c:y val="0.925156864317567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8927744"/>
        <c:crosses val="autoZero"/>
        <c:crossBetween val="midCat"/>
      </c:valAx>
      <c:valAx>
        <c:axId val="2089277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Convenience_samples!$D$11</c:f>
              <c:strCache>
                <c:ptCount val="1"/>
                <c:pt idx="0">
                  <c:v>treatment</c:v>
                </c:pt>
              </c:strCache>
            </c:strRef>
          </c:tx>
          <c:layout>
            <c:manualLayout>
              <c:xMode val="edge"/>
              <c:yMode val="edge"/>
              <c:x val="3.3816504888721149E-2"/>
              <c:y val="0.4407488881692682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8925440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Convenience_samples!$C$1</c:f>
          <c:strCache>
            <c:ptCount val="1"/>
            <c:pt idx="0">
              <c:v>Does a reading programme help to improve reading skills</c:v>
            </c:pt>
          </c:strCache>
        </c:strRef>
      </c:tx>
      <c:layout>
        <c:manualLayout>
          <c:xMode val="edge"/>
          <c:yMode val="edge"/>
          <c:x val="0.17831346281233859"/>
          <c:y val="2.90456431535269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18074075294234"/>
          <c:y val="0.15767634854771784"/>
          <c:w val="0.79277201709809997"/>
          <c:h val="0.703319502074688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triangle"/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triangle"/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  <a:prstDash val="solid"/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9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xVal>
            <c:numRef>
              <c:f>Convenience_samples!$E$12:$E$21</c:f>
              <c:numCache>
                <c:formatCode>General</c:formatCode>
                <c:ptCount val="10"/>
                <c:pt idx="0">
                  <c:v>13</c:v>
                </c:pt>
                <c:pt idx="1">
                  <c:v>10</c:v>
                </c:pt>
                <c:pt idx="2">
                  <c:v>14</c:v>
                </c:pt>
                <c:pt idx="3">
                  <c:v>14</c:v>
                </c:pt>
                <c:pt idx="4">
                  <c:v>18</c:v>
                </c:pt>
                <c:pt idx="5">
                  <c:v>12</c:v>
                </c:pt>
                <c:pt idx="6">
                  <c:v>15</c:v>
                </c:pt>
                <c:pt idx="7">
                  <c:v>8</c:v>
                </c:pt>
                <c:pt idx="8">
                  <c:v>12</c:v>
                </c:pt>
                <c:pt idx="9">
                  <c:v>13</c:v>
                </c:pt>
              </c:numCache>
            </c:numRef>
          </c:xVal>
          <c:yVal>
            <c:numRef>
              <c:f>Convenience_samples!$D$12:$D$21</c:f>
              <c:numCache>
                <c:formatCode>General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12</c:v>
                </c:pt>
                <c:pt idx="3">
                  <c:v>13</c:v>
                </c:pt>
                <c:pt idx="4">
                  <c:v>18</c:v>
                </c:pt>
                <c:pt idx="5">
                  <c:v>9</c:v>
                </c:pt>
                <c:pt idx="6">
                  <c:v>19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64896"/>
        <c:axId val="237671168"/>
      </c:scatterChart>
      <c:valAx>
        <c:axId val="237664896"/>
        <c:scaling>
          <c:orientation val="minMax"/>
          <c:max val="20"/>
        </c:scaling>
        <c:delete val="0"/>
        <c:axPos val="b"/>
        <c:title>
          <c:tx>
            <c:strRef>
              <c:f>Convenience_samples!$E$11</c:f>
              <c:strCache>
                <c:ptCount val="1"/>
                <c:pt idx="0">
                  <c:v>control</c:v>
                </c:pt>
              </c:strCache>
            </c:strRef>
          </c:tx>
          <c:layout>
            <c:manualLayout>
              <c:xMode val="edge"/>
              <c:yMode val="edge"/>
              <c:x val="0.48915720203925317"/>
              <c:y val="0.9253112033195021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671168"/>
        <c:crosses val="autoZero"/>
        <c:crossBetween val="midCat"/>
      </c:valAx>
      <c:valAx>
        <c:axId val="23767116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Convenience_samples!$D$11</c:f>
              <c:strCache>
                <c:ptCount val="1"/>
                <c:pt idx="0">
                  <c:v>treatment</c:v>
                </c:pt>
              </c:strCache>
            </c:strRef>
          </c:tx>
          <c:layout>
            <c:manualLayout>
              <c:xMode val="edge"/>
              <c:yMode val="edge"/>
              <c:x val="3.3734979450982978E-2"/>
              <c:y val="0.4419087136929460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664896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Convenience_samples!$C$1</c:f>
          <c:strCache>
            <c:ptCount val="1"/>
            <c:pt idx="0">
              <c:v>Does a reading programme help to improve reading skills</c:v>
            </c:pt>
          </c:strCache>
        </c:strRef>
      </c:tx>
      <c:layout>
        <c:manualLayout>
          <c:xMode val="edge"/>
          <c:yMode val="edge"/>
          <c:x val="0.17831346281233859"/>
          <c:y val="2.90456431535269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18074075294234"/>
          <c:y val="0.15767634854771784"/>
          <c:w val="0.79277201709809997"/>
          <c:h val="0.703319502074688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triangle"/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triangle"/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  <a:prstDash val="solid"/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9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xVal>
            <c:numRef>
              <c:f>Convenience_samples!$E$12:$E$21</c:f>
              <c:numCache>
                <c:formatCode>General</c:formatCode>
                <c:ptCount val="10"/>
                <c:pt idx="0">
                  <c:v>13</c:v>
                </c:pt>
                <c:pt idx="1">
                  <c:v>10</c:v>
                </c:pt>
                <c:pt idx="2">
                  <c:v>14</c:v>
                </c:pt>
                <c:pt idx="3">
                  <c:v>14</c:v>
                </c:pt>
                <c:pt idx="4">
                  <c:v>18</c:v>
                </c:pt>
                <c:pt idx="5">
                  <c:v>12</c:v>
                </c:pt>
                <c:pt idx="6">
                  <c:v>15</c:v>
                </c:pt>
                <c:pt idx="7">
                  <c:v>8</c:v>
                </c:pt>
                <c:pt idx="8">
                  <c:v>12</c:v>
                </c:pt>
                <c:pt idx="9">
                  <c:v>13</c:v>
                </c:pt>
              </c:numCache>
            </c:numRef>
          </c:xVal>
          <c:yVal>
            <c:numRef>
              <c:f>Convenience_samples!$D$12:$D$21</c:f>
              <c:numCache>
                <c:formatCode>General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12</c:v>
                </c:pt>
                <c:pt idx="3">
                  <c:v>13</c:v>
                </c:pt>
                <c:pt idx="4">
                  <c:v>18</c:v>
                </c:pt>
                <c:pt idx="5">
                  <c:v>9</c:v>
                </c:pt>
                <c:pt idx="6">
                  <c:v>19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591168"/>
        <c:axId val="237601536"/>
      </c:scatterChart>
      <c:valAx>
        <c:axId val="237591168"/>
        <c:scaling>
          <c:orientation val="minMax"/>
          <c:max val="20"/>
        </c:scaling>
        <c:delete val="0"/>
        <c:axPos val="b"/>
        <c:title>
          <c:tx>
            <c:strRef>
              <c:f>Convenience_samples!$E$11</c:f>
              <c:strCache>
                <c:ptCount val="1"/>
                <c:pt idx="0">
                  <c:v>control</c:v>
                </c:pt>
              </c:strCache>
            </c:strRef>
          </c:tx>
          <c:layout>
            <c:manualLayout>
              <c:xMode val="edge"/>
              <c:yMode val="edge"/>
              <c:x val="0.48915720203925317"/>
              <c:y val="0.9253112033195021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601536"/>
        <c:crosses val="autoZero"/>
        <c:crossBetween val="midCat"/>
      </c:valAx>
      <c:valAx>
        <c:axId val="23760153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Convenience_samples!$D$11</c:f>
              <c:strCache>
                <c:ptCount val="1"/>
                <c:pt idx="0">
                  <c:v>treatment</c:v>
                </c:pt>
              </c:strCache>
            </c:strRef>
          </c:tx>
          <c:layout>
            <c:manualLayout>
              <c:xMode val="edge"/>
              <c:yMode val="edge"/>
              <c:x val="3.3734979450982978E-2"/>
              <c:y val="0.4419087136929460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591168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Convenience_samples!$C$1</c:f>
          <c:strCache>
            <c:ptCount val="1"/>
            <c:pt idx="0">
              <c:v>Does a reading programme help to improve reading skills</c:v>
            </c:pt>
          </c:strCache>
        </c:strRef>
      </c:tx>
      <c:layout>
        <c:manualLayout>
          <c:xMode val="edge"/>
          <c:yMode val="edge"/>
          <c:x val="0.17788461538461539"/>
          <c:y val="2.89855658513802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144230769230768"/>
          <c:y val="0.15527981706096552"/>
          <c:w val="0.79326923076923073"/>
          <c:h val="0.747413519453447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diamond"/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triangle"/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diamond"/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ymbol val="diamond"/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ymbol val="diamond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diamond"/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diamond"/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triangle"/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  <a:prstDash val="solid"/>
                </a:ln>
              </c:spPr>
            </c:marker>
            <c:bubble3D val="0"/>
          </c:dPt>
          <c:dPt>
            <c:idx val="8"/>
            <c:marker>
              <c:symbol val="diamond"/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9"/>
            <c:marker>
              <c:symbol val="diamond"/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xVal>
            <c:numRef>
              <c:f>Convenience_samples!$E$12:$E$21</c:f>
              <c:numCache>
                <c:formatCode>General</c:formatCode>
                <c:ptCount val="10"/>
                <c:pt idx="0">
                  <c:v>13</c:v>
                </c:pt>
                <c:pt idx="1">
                  <c:v>10</c:v>
                </c:pt>
                <c:pt idx="2">
                  <c:v>14</c:v>
                </c:pt>
                <c:pt idx="3">
                  <c:v>14</c:v>
                </c:pt>
                <c:pt idx="4">
                  <c:v>18</c:v>
                </c:pt>
                <c:pt idx="5">
                  <c:v>12</c:v>
                </c:pt>
                <c:pt idx="6">
                  <c:v>15</c:v>
                </c:pt>
                <c:pt idx="7">
                  <c:v>8</c:v>
                </c:pt>
                <c:pt idx="8">
                  <c:v>12</c:v>
                </c:pt>
                <c:pt idx="9">
                  <c:v>13</c:v>
                </c:pt>
              </c:numCache>
            </c:numRef>
          </c:xVal>
          <c:yVal>
            <c:numRef>
              <c:f>Convenience_samples!$F$12:$F$21</c:f>
              <c:numCache>
                <c:formatCode>General</c:formatCode>
                <c:ptCount val="10"/>
                <c:pt idx="0">
                  <c:v>2</c:v>
                </c:pt>
                <c:pt idx="1">
                  <c:v>10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-3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192640"/>
        <c:axId val="232198912"/>
      </c:scatterChart>
      <c:valAx>
        <c:axId val="232192640"/>
        <c:scaling>
          <c:orientation val="minMax"/>
          <c:max val="20"/>
        </c:scaling>
        <c:delete val="0"/>
        <c:axPos val="b"/>
        <c:title>
          <c:tx>
            <c:strRef>
              <c:f>Convenience_samples!$E$11</c:f>
              <c:strCache>
                <c:ptCount val="1"/>
                <c:pt idx="0">
                  <c:v>control</c:v>
                </c:pt>
              </c:strCache>
            </c:strRef>
          </c:tx>
          <c:layout>
            <c:manualLayout>
              <c:xMode val="edge"/>
              <c:yMode val="edge"/>
              <c:x val="0.49038461538461536"/>
              <c:y val="0.9254677096833545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2198912"/>
        <c:crosses val="autoZero"/>
        <c:crossBetween val="midCat"/>
      </c:valAx>
      <c:valAx>
        <c:axId val="23219891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Convenience_samples!$F$11</c:f>
              <c:strCache>
                <c:ptCount val="1"/>
                <c:pt idx="0">
                  <c:v>difference</c:v>
                </c:pt>
              </c:strCache>
            </c:strRef>
          </c:tx>
          <c:layout>
            <c:manualLayout>
              <c:xMode val="edge"/>
              <c:yMode val="edge"/>
              <c:x val="3.3653846153846152E-2"/>
              <c:y val="0.4575578609396450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2192640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Convenience_samples!$C$1</c:f>
          <c:strCache>
            <c:ptCount val="1"/>
            <c:pt idx="0">
              <c:v>Does a reading programme help to improve reading skills</c:v>
            </c:pt>
          </c:strCache>
        </c:strRef>
      </c:tx>
      <c:layout>
        <c:manualLayout>
          <c:xMode val="edge"/>
          <c:yMode val="edge"/>
          <c:x val="0.17985653630970921"/>
          <c:y val="3.099176680309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107949050015573"/>
          <c:y val="0.15495883401548177"/>
          <c:w val="0.79376684691351662"/>
          <c:h val="0.7479346388480586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diamond"/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ymbol val="triangle"/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ymbol val="diamond"/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ymbol val="diamond"/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ymbol val="diamond"/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ymbol val="diamond"/>
              <c:size val="6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diamond"/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ymbol val="triangle"/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  <a:prstDash val="solid"/>
                </a:ln>
              </c:spPr>
            </c:marker>
            <c:bubble3D val="0"/>
          </c:dPt>
          <c:dPt>
            <c:idx val="8"/>
            <c:marker>
              <c:symbol val="diamond"/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9"/>
            <c:marker>
              <c:symbol val="diamond"/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xVal>
            <c:numRef>
              <c:f>Convenience_samples!$E$12:$E$21</c:f>
              <c:numCache>
                <c:formatCode>General</c:formatCode>
                <c:ptCount val="10"/>
                <c:pt idx="0">
                  <c:v>13</c:v>
                </c:pt>
                <c:pt idx="1">
                  <c:v>10</c:v>
                </c:pt>
                <c:pt idx="2">
                  <c:v>14</c:v>
                </c:pt>
                <c:pt idx="3">
                  <c:v>14</c:v>
                </c:pt>
                <c:pt idx="4">
                  <c:v>18</c:v>
                </c:pt>
                <c:pt idx="5">
                  <c:v>12</c:v>
                </c:pt>
                <c:pt idx="6">
                  <c:v>15</c:v>
                </c:pt>
                <c:pt idx="7">
                  <c:v>8</c:v>
                </c:pt>
                <c:pt idx="8">
                  <c:v>12</c:v>
                </c:pt>
                <c:pt idx="9">
                  <c:v>13</c:v>
                </c:pt>
              </c:numCache>
            </c:numRef>
          </c:xVal>
          <c:yVal>
            <c:numRef>
              <c:f>Convenience_samples!$F$12:$F$21</c:f>
              <c:numCache>
                <c:formatCode>General</c:formatCode>
                <c:ptCount val="10"/>
                <c:pt idx="0">
                  <c:v>2</c:v>
                </c:pt>
                <c:pt idx="1">
                  <c:v>10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-3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132992"/>
        <c:axId val="232134912"/>
      </c:scatterChart>
      <c:valAx>
        <c:axId val="232132992"/>
        <c:scaling>
          <c:orientation val="minMax"/>
          <c:max val="20"/>
        </c:scaling>
        <c:delete val="0"/>
        <c:axPos val="b"/>
        <c:title>
          <c:tx>
            <c:strRef>
              <c:f>Convenience_samples!$E$11</c:f>
              <c:strCache>
                <c:ptCount val="1"/>
                <c:pt idx="0">
                  <c:v>control</c:v>
                </c:pt>
              </c:strCache>
            </c:strRef>
          </c:tx>
          <c:layout>
            <c:manualLayout>
              <c:xMode val="edge"/>
              <c:yMode val="edge"/>
              <c:x val="0.48920977876240906"/>
              <c:y val="0.9256207685191444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2134912"/>
        <c:crosses val="autoZero"/>
        <c:crossBetween val="midCat"/>
      </c:valAx>
      <c:valAx>
        <c:axId val="23213491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Convenience_samples!$F$11</c:f>
              <c:strCache>
                <c:ptCount val="1"/>
                <c:pt idx="0">
                  <c:v>difference</c:v>
                </c:pt>
              </c:strCache>
            </c:strRef>
          </c:tx>
          <c:layout>
            <c:manualLayout>
              <c:xMode val="edge"/>
              <c:yMode val="edge"/>
              <c:x val="3.3573220111145718E-2"/>
              <c:y val="0.4586781486858260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2132992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Polyo!$B$1</c:f>
          <c:strCache>
            <c:ptCount val="1"/>
            <c:pt idx="0">
              <c:v>Incidence of polio dependent on consumption of refreshing drinks</c:v>
            </c:pt>
          </c:strCache>
        </c:strRef>
      </c:tx>
      <c:layout>
        <c:manualLayout>
          <c:xMode val="edge"/>
          <c:yMode val="edge"/>
          <c:x val="0.126"/>
          <c:y val="2.91667260065226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600000000000001"/>
          <c:y val="0.16666700575155793"/>
          <c:w val="0.84599999999999997"/>
          <c:h val="0.68958473629707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Polyo!$C$8</c:f>
              <c:strCache>
                <c:ptCount val="1"/>
                <c:pt idx="0">
                  <c:v>wi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Polyo!$D$8:$D$13</c:f>
              <c:numCache>
                <c:formatCode>0.00</c:formatCode>
                <c:ptCount val="6"/>
                <c:pt idx="0">
                  <c:v>0.9</c:v>
                </c:pt>
                <c:pt idx="1">
                  <c:v>0.55000000000000004</c:v>
                </c:pt>
                <c:pt idx="2">
                  <c:v>1.18</c:v>
                </c:pt>
                <c:pt idx="3">
                  <c:v>1.59</c:v>
                </c:pt>
                <c:pt idx="4">
                  <c:v>0.72</c:v>
                </c:pt>
                <c:pt idx="5">
                  <c:v>1.29</c:v>
                </c:pt>
              </c:numCache>
            </c:numRef>
          </c:xVal>
          <c:yVal>
            <c:numRef>
              <c:f>Polyo!$E$8:$E$13</c:f>
              <c:numCache>
                <c:formatCode>0.00</c:formatCode>
                <c:ptCount val="6"/>
                <c:pt idx="0">
                  <c:v>0.28999999999999998</c:v>
                </c:pt>
                <c:pt idx="1">
                  <c:v>0.79</c:v>
                </c:pt>
                <c:pt idx="2">
                  <c:v>0.74</c:v>
                </c:pt>
                <c:pt idx="3">
                  <c:v>0.72</c:v>
                </c:pt>
                <c:pt idx="4">
                  <c:v>1.79</c:v>
                </c:pt>
                <c:pt idx="5">
                  <c:v>1.22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Polyo!$C$14</c:f>
              <c:strCache>
                <c:ptCount val="1"/>
                <c:pt idx="0">
                  <c:v>su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trendline>
            <c:name>summer</c:nam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Polyo!$D$14:$D$21</c:f>
              <c:numCache>
                <c:formatCode>0.00</c:formatCode>
                <c:ptCount val="8"/>
                <c:pt idx="0">
                  <c:v>1.18</c:v>
                </c:pt>
                <c:pt idx="1">
                  <c:v>1.83</c:v>
                </c:pt>
                <c:pt idx="2">
                  <c:v>1.8</c:v>
                </c:pt>
                <c:pt idx="3">
                  <c:v>2.42</c:v>
                </c:pt>
                <c:pt idx="4">
                  <c:v>2.21</c:v>
                </c:pt>
                <c:pt idx="5">
                  <c:v>1.74</c:v>
                </c:pt>
                <c:pt idx="6">
                  <c:v>1.99</c:v>
                </c:pt>
                <c:pt idx="7">
                  <c:v>1.54</c:v>
                </c:pt>
              </c:numCache>
            </c:numRef>
          </c:xVal>
          <c:yVal>
            <c:numRef>
              <c:f>Polyo!$E$14:$E$21</c:f>
              <c:numCache>
                <c:formatCode>0.00</c:formatCode>
                <c:ptCount val="8"/>
                <c:pt idx="0">
                  <c:v>1.62</c:v>
                </c:pt>
                <c:pt idx="1">
                  <c:v>0.94</c:v>
                </c:pt>
                <c:pt idx="2">
                  <c:v>1.48</c:v>
                </c:pt>
                <c:pt idx="3">
                  <c:v>1.08</c:v>
                </c:pt>
                <c:pt idx="4">
                  <c:v>1.32</c:v>
                </c:pt>
                <c:pt idx="5">
                  <c:v>1.89</c:v>
                </c:pt>
                <c:pt idx="6">
                  <c:v>2.36</c:v>
                </c:pt>
                <c:pt idx="7">
                  <c:v>2.63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584768"/>
        <c:axId val="239586688"/>
      </c:scatterChart>
      <c:valAx>
        <c:axId val="239584768"/>
        <c:scaling>
          <c:orientation val="minMax"/>
          <c:max val="3"/>
        </c:scaling>
        <c:delete val="0"/>
        <c:axPos val="b"/>
        <c:title>
          <c:tx>
            <c:strRef>
              <c:f>Polyo!$D$6</c:f>
              <c:strCache>
                <c:ptCount val="1"/>
                <c:pt idx="0">
                  <c:v>Consumption</c:v>
                </c:pt>
              </c:strCache>
            </c:strRef>
          </c:tx>
          <c:layout>
            <c:manualLayout>
              <c:xMode val="edge"/>
              <c:yMode val="edge"/>
              <c:x val="0.45200000000000001"/>
              <c:y val="0.9208352067773575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586688"/>
        <c:crosses val="autoZero"/>
        <c:crossBetween val="midCat"/>
        <c:majorUnit val="1"/>
        <c:minorUnit val="1"/>
      </c:valAx>
      <c:valAx>
        <c:axId val="23958668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Polyo!$E$6</c:f>
              <c:strCache>
                <c:ptCount val="1"/>
                <c:pt idx="0">
                  <c:v>Incidence Polyo</c:v>
                </c:pt>
              </c:strCache>
            </c:strRef>
          </c:tx>
          <c:layout>
            <c:manualLayout>
              <c:xMode val="edge"/>
              <c:yMode val="edge"/>
              <c:x val="3.2000000000000001E-2"/>
              <c:y val="0.402084151375633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584768"/>
        <c:crosses val="autoZero"/>
        <c:crossBetween val="midCat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Polyo!$B$1</c:f>
          <c:strCache>
            <c:ptCount val="1"/>
            <c:pt idx="0">
              <c:v>Incidence of polio dependent on consumption of refreshing drinks</c:v>
            </c:pt>
          </c:strCache>
        </c:strRef>
      </c:tx>
      <c:layout>
        <c:manualLayout>
          <c:xMode val="edge"/>
          <c:yMode val="edge"/>
          <c:x val="0.11836746489104841"/>
          <c:y val="2.91667260065226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836746489104841"/>
          <c:y val="0.16458366817966344"/>
          <c:w val="0.84285798275867219"/>
          <c:h val="0.691668073868965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Polyo!$D$8:$D$21</c:f>
              <c:numCache>
                <c:formatCode>0.00</c:formatCode>
                <c:ptCount val="14"/>
                <c:pt idx="0">
                  <c:v>0.9</c:v>
                </c:pt>
                <c:pt idx="1">
                  <c:v>0.55000000000000004</c:v>
                </c:pt>
                <c:pt idx="2">
                  <c:v>1.18</c:v>
                </c:pt>
                <c:pt idx="3">
                  <c:v>1.59</c:v>
                </c:pt>
                <c:pt idx="4">
                  <c:v>0.72</c:v>
                </c:pt>
                <c:pt idx="5">
                  <c:v>1.29</c:v>
                </c:pt>
                <c:pt idx="6">
                  <c:v>1.18</c:v>
                </c:pt>
                <c:pt idx="7">
                  <c:v>1.83</c:v>
                </c:pt>
                <c:pt idx="8">
                  <c:v>1.8</c:v>
                </c:pt>
                <c:pt idx="9">
                  <c:v>2.42</c:v>
                </c:pt>
                <c:pt idx="10">
                  <c:v>2.21</c:v>
                </c:pt>
                <c:pt idx="11">
                  <c:v>1.74</c:v>
                </c:pt>
                <c:pt idx="12">
                  <c:v>1.99</c:v>
                </c:pt>
                <c:pt idx="13">
                  <c:v>1.54</c:v>
                </c:pt>
              </c:numCache>
            </c:numRef>
          </c:xVal>
          <c:yVal>
            <c:numRef>
              <c:f>Polyo!$E$8:$E$21</c:f>
              <c:numCache>
                <c:formatCode>0.00</c:formatCode>
                <c:ptCount val="14"/>
                <c:pt idx="0">
                  <c:v>0.28999999999999998</c:v>
                </c:pt>
                <c:pt idx="1">
                  <c:v>0.79</c:v>
                </c:pt>
                <c:pt idx="2">
                  <c:v>0.74</c:v>
                </c:pt>
                <c:pt idx="3">
                  <c:v>0.72</c:v>
                </c:pt>
                <c:pt idx="4">
                  <c:v>1.79</c:v>
                </c:pt>
                <c:pt idx="5">
                  <c:v>1.22</c:v>
                </c:pt>
                <c:pt idx="6">
                  <c:v>1.62</c:v>
                </c:pt>
                <c:pt idx="7">
                  <c:v>0.94</c:v>
                </c:pt>
                <c:pt idx="8">
                  <c:v>1.48</c:v>
                </c:pt>
                <c:pt idx="9">
                  <c:v>1.08</c:v>
                </c:pt>
                <c:pt idx="10">
                  <c:v>1.32</c:v>
                </c:pt>
                <c:pt idx="11">
                  <c:v>1.89</c:v>
                </c:pt>
                <c:pt idx="12">
                  <c:v>2.36</c:v>
                </c:pt>
                <c:pt idx="13">
                  <c:v>2.63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660416"/>
        <c:axId val="239966080"/>
      </c:scatterChart>
      <c:valAx>
        <c:axId val="239660416"/>
        <c:scaling>
          <c:orientation val="minMax"/>
          <c:max val="3"/>
        </c:scaling>
        <c:delete val="0"/>
        <c:axPos val="b"/>
        <c:title>
          <c:tx>
            <c:strRef>
              <c:f>Polyo!$D$6</c:f>
              <c:strCache>
                <c:ptCount val="1"/>
                <c:pt idx="0">
                  <c:v>Consumption</c:v>
                </c:pt>
              </c:strCache>
            </c:strRef>
          </c:tx>
          <c:layout>
            <c:manualLayout>
              <c:xMode val="edge"/>
              <c:yMode val="edge"/>
              <c:x val="0.4510208576020982"/>
              <c:y val="0.9208352067773575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966080"/>
        <c:crosses val="autoZero"/>
        <c:crossBetween val="midCat"/>
        <c:majorUnit val="1"/>
        <c:minorUnit val="1"/>
      </c:valAx>
      <c:valAx>
        <c:axId val="23996608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Polyo!$E$6</c:f>
              <c:strCache>
                <c:ptCount val="1"/>
                <c:pt idx="0">
                  <c:v>Incidence Polyo</c:v>
                </c:pt>
              </c:strCache>
            </c:strRef>
          </c:tx>
          <c:layout>
            <c:manualLayout>
              <c:xMode val="edge"/>
              <c:yMode val="edge"/>
              <c:x val="3.2653093763047834E-2"/>
              <c:y val="0.402084151375633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660416"/>
        <c:crosses val="autoZero"/>
        <c:crossBetween val="midCat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Polyo!$B$1</c:f>
          <c:strCache>
            <c:ptCount val="1"/>
            <c:pt idx="0">
              <c:v>Incidence of polio dependent on consumption of refreshing drinks</c:v>
            </c:pt>
          </c:strCache>
        </c:strRef>
      </c:tx>
      <c:layout>
        <c:manualLayout>
          <c:xMode val="edge"/>
          <c:yMode val="edge"/>
          <c:x val="0.126"/>
          <c:y val="2.91667260065226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600000000000001"/>
          <c:y val="0.16458366817966344"/>
          <c:w val="0.84599999999999997"/>
          <c:h val="0.69166807386896534"/>
        </c:manualLayout>
      </c:layout>
      <c:scatterChart>
        <c:scatterStyle val="lineMarker"/>
        <c:varyColors val="0"/>
        <c:ser>
          <c:idx val="0"/>
          <c:order val="0"/>
          <c:tx>
            <c:strRef>
              <c:f>Polyo!$C$8</c:f>
              <c:strCache>
                <c:ptCount val="1"/>
                <c:pt idx="0">
                  <c:v>wi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Polyo!$D$8:$D$13</c:f>
              <c:numCache>
                <c:formatCode>0.00</c:formatCode>
                <c:ptCount val="6"/>
                <c:pt idx="0">
                  <c:v>0.9</c:v>
                </c:pt>
                <c:pt idx="1">
                  <c:v>0.55000000000000004</c:v>
                </c:pt>
                <c:pt idx="2">
                  <c:v>1.18</c:v>
                </c:pt>
                <c:pt idx="3">
                  <c:v>1.59</c:v>
                </c:pt>
                <c:pt idx="4">
                  <c:v>0.72</c:v>
                </c:pt>
                <c:pt idx="5">
                  <c:v>1.29</c:v>
                </c:pt>
              </c:numCache>
            </c:numRef>
          </c:xVal>
          <c:yVal>
            <c:numRef>
              <c:f>Polyo!$E$8:$E$13</c:f>
              <c:numCache>
                <c:formatCode>0.00</c:formatCode>
                <c:ptCount val="6"/>
                <c:pt idx="0">
                  <c:v>0.28999999999999998</c:v>
                </c:pt>
                <c:pt idx="1">
                  <c:v>0.79</c:v>
                </c:pt>
                <c:pt idx="2">
                  <c:v>0.74</c:v>
                </c:pt>
                <c:pt idx="3">
                  <c:v>0.72</c:v>
                </c:pt>
                <c:pt idx="4">
                  <c:v>1.79</c:v>
                </c:pt>
                <c:pt idx="5">
                  <c:v>1.22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Polyo!$C$14</c:f>
              <c:strCache>
                <c:ptCount val="1"/>
                <c:pt idx="0">
                  <c:v>su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Polyo!$D$14:$D$21</c:f>
              <c:numCache>
                <c:formatCode>0.00</c:formatCode>
                <c:ptCount val="8"/>
                <c:pt idx="0">
                  <c:v>1.18</c:v>
                </c:pt>
                <c:pt idx="1">
                  <c:v>1.83</c:v>
                </c:pt>
                <c:pt idx="2">
                  <c:v>1.8</c:v>
                </c:pt>
                <c:pt idx="3">
                  <c:v>2.42</c:v>
                </c:pt>
                <c:pt idx="4">
                  <c:v>2.21</c:v>
                </c:pt>
                <c:pt idx="5">
                  <c:v>1.74</c:v>
                </c:pt>
                <c:pt idx="6">
                  <c:v>1.99</c:v>
                </c:pt>
                <c:pt idx="7">
                  <c:v>1.54</c:v>
                </c:pt>
              </c:numCache>
            </c:numRef>
          </c:xVal>
          <c:yVal>
            <c:numRef>
              <c:f>Polyo!$E$14:$E$21</c:f>
              <c:numCache>
                <c:formatCode>0.00</c:formatCode>
                <c:ptCount val="8"/>
                <c:pt idx="0">
                  <c:v>1.62</c:v>
                </c:pt>
                <c:pt idx="1">
                  <c:v>0.94</c:v>
                </c:pt>
                <c:pt idx="2">
                  <c:v>1.48</c:v>
                </c:pt>
                <c:pt idx="3">
                  <c:v>1.08</c:v>
                </c:pt>
                <c:pt idx="4">
                  <c:v>1.32</c:v>
                </c:pt>
                <c:pt idx="5">
                  <c:v>1.89</c:v>
                </c:pt>
                <c:pt idx="6">
                  <c:v>2.36</c:v>
                </c:pt>
                <c:pt idx="7">
                  <c:v>2.63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636480"/>
        <c:axId val="239638784"/>
      </c:scatterChart>
      <c:valAx>
        <c:axId val="239636480"/>
        <c:scaling>
          <c:orientation val="minMax"/>
          <c:max val="3"/>
        </c:scaling>
        <c:delete val="0"/>
        <c:axPos val="b"/>
        <c:title>
          <c:tx>
            <c:strRef>
              <c:f>Polyo!$D$6</c:f>
              <c:strCache>
                <c:ptCount val="1"/>
                <c:pt idx="0">
                  <c:v>Consumption</c:v>
                </c:pt>
              </c:strCache>
            </c:strRef>
          </c:tx>
          <c:layout>
            <c:manualLayout>
              <c:xMode val="edge"/>
              <c:yMode val="edge"/>
              <c:x val="0.45200000000000001"/>
              <c:y val="0.9208352067773575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638784"/>
        <c:crosses val="autoZero"/>
        <c:crossBetween val="midCat"/>
        <c:majorUnit val="1"/>
        <c:minorUnit val="1"/>
      </c:valAx>
      <c:valAx>
        <c:axId val="23963878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Polyo!$E$6</c:f>
              <c:strCache>
                <c:ptCount val="1"/>
                <c:pt idx="0">
                  <c:v>Incidence Polyo</c:v>
                </c:pt>
              </c:strCache>
            </c:strRef>
          </c:tx>
          <c:layout>
            <c:manualLayout>
              <c:xMode val="edge"/>
              <c:yMode val="edge"/>
              <c:x val="3.2000000000000001E-2"/>
              <c:y val="0.402084151375633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39636480"/>
        <c:crosses val="autoZero"/>
        <c:crossBetween val="midCat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'Study length'!$C$1</c:f>
          <c:strCache>
            <c:ptCount val="1"/>
            <c:pt idx="0">
              <c:v>Does first income depend on duration of study?</c:v>
            </c:pt>
          </c:strCache>
        </c:strRef>
      </c:tx>
      <c:layout>
        <c:manualLayout>
          <c:xMode val="edge"/>
          <c:yMode val="edge"/>
          <c:x val="0.12209325432498774"/>
          <c:y val="3.04449996855327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596923065276514"/>
          <c:y val="0.17798615200773019"/>
          <c:w val="0.82945893414436123"/>
          <c:h val="0.660422300870788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FF"/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'Study length'!$E$8:$E$31</c:f>
              <c:numCache>
                <c:formatCode>0.0</c:formatCode>
                <c:ptCount val="24"/>
                <c:pt idx="0">
                  <c:v>5</c:v>
                </c:pt>
                <c:pt idx="1">
                  <c:v>5.2</c:v>
                </c:pt>
                <c:pt idx="2">
                  <c:v>6.1</c:v>
                </c:pt>
                <c:pt idx="3">
                  <c:v>6.2</c:v>
                </c:pt>
                <c:pt idx="4">
                  <c:v>6.3</c:v>
                </c:pt>
                <c:pt idx="5">
                  <c:v>7.5</c:v>
                </c:pt>
                <c:pt idx="6">
                  <c:v>8.6</c:v>
                </c:pt>
                <c:pt idx="7">
                  <c:v>10</c:v>
                </c:pt>
                <c:pt idx="8">
                  <c:v>9</c:v>
                </c:pt>
                <c:pt idx="9">
                  <c:v>9.8000000000000007</c:v>
                </c:pt>
                <c:pt idx="10">
                  <c:v>10</c:v>
                </c:pt>
                <c:pt idx="11">
                  <c:v>11.2</c:v>
                </c:pt>
                <c:pt idx="12">
                  <c:v>12.1</c:v>
                </c:pt>
                <c:pt idx="13">
                  <c:v>13.1</c:v>
                </c:pt>
                <c:pt idx="14">
                  <c:v>13.2</c:v>
                </c:pt>
                <c:pt idx="15">
                  <c:v>15</c:v>
                </c:pt>
                <c:pt idx="16">
                  <c:v>15</c:v>
                </c:pt>
                <c:pt idx="17">
                  <c:v>16.2</c:v>
                </c:pt>
                <c:pt idx="18">
                  <c:v>16.899999999999999</c:v>
                </c:pt>
                <c:pt idx="19">
                  <c:v>17</c:v>
                </c:pt>
                <c:pt idx="20">
                  <c:v>17.5</c:v>
                </c:pt>
                <c:pt idx="21">
                  <c:v>19.2</c:v>
                </c:pt>
                <c:pt idx="22">
                  <c:v>20.100000000000001</c:v>
                </c:pt>
                <c:pt idx="23">
                  <c:v>20.8</c:v>
                </c:pt>
              </c:numCache>
            </c:numRef>
          </c:xVal>
          <c:yVal>
            <c:numRef>
              <c:f>'Study length'!$F$8:$F$31</c:f>
              <c:numCache>
                <c:formatCode>0.0</c:formatCode>
                <c:ptCount val="24"/>
                <c:pt idx="0">
                  <c:v>46.111111111111114</c:v>
                </c:pt>
                <c:pt idx="1">
                  <c:v>40.666666666666664</c:v>
                </c:pt>
                <c:pt idx="2">
                  <c:v>37.555555555555557</c:v>
                </c:pt>
                <c:pt idx="3">
                  <c:v>40.777777777777779</c:v>
                </c:pt>
                <c:pt idx="4">
                  <c:v>43.666666666666671</c:v>
                </c:pt>
                <c:pt idx="5">
                  <c:v>38.333333333333336</c:v>
                </c:pt>
                <c:pt idx="6">
                  <c:v>37.555555555555557</c:v>
                </c:pt>
                <c:pt idx="7">
                  <c:v>32.666666666666664</c:v>
                </c:pt>
                <c:pt idx="8">
                  <c:v>53.777777777777779</c:v>
                </c:pt>
                <c:pt idx="9">
                  <c:v>50.222222222222221</c:v>
                </c:pt>
                <c:pt idx="10">
                  <c:v>58.444444444444443</c:v>
                </c:pt>
                <c:pt idx="11">
                  <c:v>55.333333333333329</c:v>
                </c:pt>
                <c:pt idx="12">
                  <c:v>46.444444444444443</c:v>
                </c:pt>
                <c:pt idx="13">
                  <c:v>45.333333333333329</c:v>
                </c:pt>
                <c:pt idx="14">
                  <c:v>49.666666666666664</c:v>
                </c:pt>
                <c:pt idx="15">
                  <c:v>42.555555555555557</c:v>
                </c:pt>
                <c:pt idx="16">
                  <c:v>63.777777777777779</c:v>
                </c:pt>
                <c:pt idx="17">
                  <c:v>64.888888888888886</c:v>
                </c:pt>
                <c:pt idx="18">
                  <c:v>62.777777777777779</c:v>
                </c:pt>
                <c:pt idx="19">
                  <c:v>55.888888888888886</c:v>
                </c:pt>
                <c:pt idx="20">
                  <c:v>52.777777777777779</c:v>
                </c:pt>
                <c:pt idx="21">
                  <c:v>57.777777777777779</c:v>
                </c:pt>
                <c:pt idx="22">
                  <c:v>49.777777777777779</c:v>
                </c:pt>
                <c:pt idx="23">
                  <c:v>53.888888888888886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89760"/>
        <c:axId val="243282688"/>
      </c:scatterChart>
      <c:valAx>
        <c:axId val="185989760"/>
        <c:scaling>
          <c:orientation val="minMax"/>
          <c:max val="25"/>
        </c:scaling>
        <c:delete val="0"/>
        <c:axPos val="b"/>
        <c:title>
          <c:tx>
            <c:strRef>
              <c:f>'Study length'!$E$7</c:f>
              <c:strCache>
                <c:ptCount val="1"/>
                <c:pt idx="0">
                  <c:v>Duration of study</c:v>
                </c:pt>
              </c:strCache>
            </c:strRef>
          </c:tx>
          <c:layout>
            <c:manualLayout>
              <c:xMode val="edge"/>
              <c:yMode val="edge"/>
              <c:x val="0.42635739605551276"/>
              <c:y val="0.911008067513250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3282688"/>
        <c:crosses val="autoZero"/>
        <c:crossBetween val="midCat"/>
        <c:majorUnit val="5"/>
        <c:minorUnit val="5"/>
      </c:valAx>
      <c:valAx>
        <c:axId val="24328268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'Study length'!$F$7</c:f>
              <c:strCache>
                <c:ptCount val="1"/>
                <c:pt idx="0">
                  <c:v>Income at start of career</c:v>
                </c:pt>
              </c:strCache>
            </c:strRef>
          </c:tx>
          <c:layout>
            <c:manualLayout>
              <c:xMode val="edge"/>
              <c:yMode val="edge"/>
              <c:x val="3.100781062221911E-2"/>
              <c:y val="0.3091338429607944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85989760"/>
        <c:crosses val="autoZero"/>
        <c:crossBetween val="midCat"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'Study length'!$C$1</c:f>
          <c:strCache>
            <c:ptCount val="1"/>
            <c:pt idx="0">
              <c:v>Does first income depend on duration of study?</c:v>
            </c:pt>
          </c:strCache>
        </c:strRef>
      </c:tx>
      <c:layout>
        <c:manualLayout>
          <c:xMode val="edge"/>
          <c:yMode val="edge"/>
          <c:x val="0.12209325432498774"/>
          <c:y val="3.05165018809187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596923065276514"/>
          <c:y val="0.17840416484229396"/>
          <c:w val="0.82945893414436123"/>
          <c:h val="0.6596259252721657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'Study length'!$E$8:$E$31</c:f>
              <c:numCache>
                <c:formatCode>0.0</c:formatCode>
                <c:ptCount val="24"/>
                <c:pt idx="0">
                  <c:v>5</c:v>
                </c:pt>
                <c:pt idx="1">
                  <c:v>5.2</c:v>
                </c:pt>
                <c:pt idx="2">
                  <c:v>6.1</c:v>
                </c:pt>
                <c:pt idx="3">
                  <c:v>6.2</c:v>
                </c:pt>
                <c:pt idx="4">
                  <c:v>6.3</c:v>
                </c:pt>
                <c:pt idx="5">
                  <c:v>7.5</c:v>
                </c:pt>
                <c:pt idx="6">
                  <c:v>8.6</c:v>
                </c:pt>
                <c:pt idx="7">
                  <c:v>10</c:v>
                </c:pt>
                <c:pt idx="8">
                  <c:v>9</c:v>
                </c:pt>
                <c:pt idx="9">
                  <c:v>9.8000000000000007</c:v>
                </c:pt>
                <c:pt idx="10">
                  <c:v>10</c:v>
                </c:pt>
                <c:pt idx="11">
                  <c:v>11.2</c:v>
                </c:pt>
                <c:pt idx="12">
                  <c:v>12.1</c:v>
                </c:pt>
                <c:pt idx="13">
                  <c:v>13.1</c:v>
                </c:pt>
                <c:pt idx="14">
                  <c:v>13.2</c:v>
                </c:pt>
                <c:pt idx="15">
                  <c:v>15</c:v>
                </c:pt>
                <c:pt idx="16">
                  <c:v>15</c:v>
                </c:pt>
                <c:pt idx="17">
                  <c:v>16.2</c:v>
                </c:pt>
                <c:pt idx="18">
                  <c:v>16.899999999999999</c:v>
                </c:pt>
                <c:pt idx="19">
                  <c:v>17</c:v>
                </c:pt>
                <c:pt idx="20">
                  <c:v>17.5</c:v>
                </c:pt>
                <c:pt idx="21">
                  <c:v>19.2</c:v>
                </c:pt>
                <c:pt idx="22">
                  <c:v>20.100000000000001</c:v>
                </c:pt>
                <c:pt idx="23">
                  <c:v>20.8</c:v>
                </c:pt>
              </c:numCache>
            </c:numRef>
          </c:xVal>
          <c:yVal>
            <c:numRef>
              <c:f>'Study length'!$F$8:$F$31</c:f>
              <c:numCache>
                <c:formatCode>0.0</c:formatCode>
                <c:ptCount val="24"/>
                <c:pt idx="0">
                  <c:v>46.111111111111114</c:v>
                </c:pt>
                <c:pt idx="1">
                  <c:v>40.666666666666664</c:v>
                </c:pt>
                <c:pt idx="2">
                  <c:v>37.555555555555557</c:v>
                </c:pt>
                <c:pt idx="3">
                  <c:v>40.777777777777779</c:v>
                </c:pt>
                <c:pt idx="4">
                  <c:v>43.666666666666671</c:v>
                </c:pt>
                <c:pt idx="5">
                  <c:v>38.333333333333336</c:v>
                </c:pt>
                <c:pt idx="6">
                  <c:v>37.555555555555557</c:v>
                </c:pt>
                <c:pt idx="7">
                  <c:v>32.666666666666664</c:v>
                </c:pt>
                <c:pt idx="8">
                  <c:v>53.777777777777779</c:v>
                </c:pt>
                <c:pt idx="9">
                  <c:v>50.222222222222221</c:v>
                </c:pt>
                <c:pt idx="10">
                  <c:v>58.444444444444443</c:v>
                </c:pt>
                <c:pt idx="11">
                  <c:v>55.333333333333329</c:v>
                </c:pt>
                <c:pt idx="12">
                  <c:v>46.444444444444443</c:v>
                </c:pt>
                <c:pt idx="13">
                  <c:v>45.333333333333329</c:v>
                </c:pt>
                <c:pt idx="14">
                  <c:v>49.666666666666664</c:v>
                </c:pt>
                <c:pt idx="15">
                  <c:v>42.555555555555557</c:v>
                </c:pt>
                <c:pt idx="16">
                  <c:v>63.777777777777779</c:v>
                </c:pt>
                <c:pt idx="17">
                  <c:v>64.888888888888886</c:v>
                </c:pt>
                <c:pt idx="18">
                  <c:v>62.777777777777779</c:v>
                </c:pt>
                <c:pt idx="19">
                  <c:v>55.888888888888886</c:v>
                </c:pt>
                <c:pt idx="20">
                  <c:v>52.777777777777779</c:v>
                </c:pt>
                <c:pt idx="21">
                  <c:v>57.777777777777779</c:v>
                </c:pt>
                <c:pt idx="22">
                  <c:v>49.777777777777779</c:v>
                </c:pt>
                <c:pt idx="23">
                  <c:v>53.888888888888886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508544"/>
        <c:axId val="245571968"/>
      </c:scatterChart>
      <c:valAx>
        <c:axId val="244508544"/>
        <c:scaling>
          <c:orientation val="minMax"/>
          <c:max val="25"/>
        </c:scaling>
        <c:delete val="0"/>
        <c:axPos val="b"/>
        <c:title>
          <c:tx>
            <c:strRef>
              <c:f>'Study length'!$E$7</c:f>
              <c:strCache>
                <c:ptCount val="1"/>
                <c:pt idx="0">
                  <c:v>Duration of study</c:v>
                </c:pt>
              </c:strCache>
            </c:strRef>
          </c:tx>
          <c:layout>
            <c:manualLayout>
              <c:xMode val="edge"/>
              <c:yMode val="edge"/>
              <c:x val="0.42635739605551276"/>
              <c:y val="0.9108002099843428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5571968"/>
        <c:crosses val="autoZero"/>
        <c:crossBetween val="midCat"/>
        <c:majorUnit val="5"/>
        <c:minorUnit val="5"/>
      </c:valAx>
      <c:valAx>
        <c:axId val="24557196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'Study length'!$F$7</c:f>
              <c:strCache>
                <c:ptCount val="1"/>
                <c:pt idx="0">
                  <c:v>Income at start of career</c:v>
                </c:pt>
              </c:strCache>
            </c:strRef>
          </c:tx>
          <c:layout>
            <c:manualLayout>
              <c:xMode val="edge"/>
              <c:yMode val="edge"/>
              <c:x val="3.100781062221911E-2"/>
              <c:y val="0.307512442030796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4508544"/>
        <c:crosses val="autoZero"/>
        <c:crossBetween val="midCat"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'Study length'!$J$7</c:f>
          <c:strCache>
            <c:ptCount val="1"/>
            <c:pt idx="0">
              <c:v>Aggregate data for different studies</c:v>
            </c:pt>
          </c:strCache>
        </c:strRef>
      </c:tx>
      <c:layout>
        <c:manualLayout>
          <c:xMode val="edge"/>
          <c:yMode val="edge"/>
          <c:x val="0.20703125"/>
          <c:y val="3.03738317757009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6953125"/>
          <c:y val="0.17523364485981308"/>
          <c:w val="0.828125"/>
          <c:h val="0.66355140186915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'Study length'!$D$8</c:f>
              <c:strCache>
                <c:ptCount val="1"/>
                <c:pt idx="0">
                  <c:v>Buis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Pt>
            <c:idx val="8"/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dPt>
            <c:idx val="16"/>
            <c:marker>
              <c:symbol val="triangle"/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  <a:prstDash val="solid"/>
                </a:ln>
              </c:spPr>
            </c:marker>
            <c:bubble3D val="0"/>
          </c:dPt>
          <c:trendline>
            <c:spPr>
              <a:ln w="127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'Study length'!$J$8:$J$31</c:f>
              <c:numCache>
                <c:formatCode>0.0</c:formatCode>
                <c:ptCount val="24"/>
                <c:pt idx="0">
                  <c:v>6.8624999999999998</c:v>
                </c:pt>
                <c:pt idx="8">
                  <c:v>11.675000000000001</c:v>
                </c:pt>
                <c:pt idx="16">
                  <c:v>17.837500000000002</c:v>
                </c:pt>
              </c:numCache>
            </c:numRef>
          </c:xVal>
          <c:yVal>
            <c:numRef>
              <c:f>'Study length'!$K$8:$K$31</c:f>
              <c:numCache>
                <c:formatCode>0.0</c:formatCode>
                <c:ptCount val="24"/>
                <c:pt idx="0">
                  <c:v>39.666666666666671</c:v>
                </c:pt>
                <c:pt idx="8">
                  <c:v>50.222222222222221</c:v>
                </c:pt>
                <c:pt idx="16">
                  <c:v>57.694444444444443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26336"/>
        <c:axId val="208475648"/>
      </c:scatterChart>
      <c:valAx>
        <c:axId val="243326336"/>
        <c:scaling>
          <c:orientation val="minMax"/>
          <c:max val="25"/>
        </c:scaling>
        <c:delete val="0"/>
        <c:axPos val="b"/>
        <c:title>
          <c:tx>
            <c:strRef>
              <c:f>'Study length'!$E$7</c:f>
              <c:strCache>
                <c:ptCount val="1"/>
                <c:pt idx="0">
                  <c:v>Duration of study</c:v>
                </c:pt>
              </c:strCache>
            </c:strRef>
          </c:tx>
          <c:layout>
            <c:manualLayout>
              <c:xMode val="edge"/>
              <c:yMode val="edge"/>
              <c:x val="0.42578125"/>
              <c:y val="0.9112149532710280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08475648"/>
        <c:crosses val="autoZero"/>
        <c:crossBetween val="midCat"/>
        <c:majorUnit val="5"/>
        <c:minorUnit val="5"/>
      </c:valAx>
      <c:valAx>
        <c:axId val="20847564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'Study length'!$F$7</c:f>
              <c:strCache>
                <c:ptCount val="1"/>
                <c:pt idx="0">
                  <c:v>Income at start of career</c:v>
                </c:pt>
              </c:strCache>
            </c:strRef>
          </c:tx>
          <c:layout>
            <c:manualLayout>
              <c:xMode val="edge"/>
              <c:yMode val="edge"/>
              <c:x val="3.125E-2"/>
              <c:y val="0.3084112149532710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3326336"/>
        <c:crosses val="autoZero"/>
        <c:crossBetween val="midCat"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'Study length'!$K$61</c:f>
          <c:strCache>
            <c:ptCount val="1"/>
            <c:pt idx="0">
              <c:v>Three different studies</c:v>
            </c:pt>
          </c:strCache>
        </c:strRef>
      </c:tx>
      <c:layout>
        <c:manualLayout>
          <c:xMode val="edge"/>
          <c:yMode val="edge"/>
          <c:x val="0.31176530285941878"/>
          <c:y val="3.044499968553279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745122443938503"/>
          <c:y val="0.17798615200773019"/>
          <c:w val="0.82745256482185359"/>
          <c:h val="0.66042230087078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'Study length'!$D$8</c:f>
              <c:strCache>
                <c:ptCount val="1"/>
                <c:pt idx="0">
                  <c:v>Buis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'Study length'!$E$8:$E$15</c:f>
              <c:numCache>
                <c:formatCode>0.0</c:formatCode>
                <c:ptCount val="8"/>
                <c:pt idx="0">
                  <c:v>5</c:v>
                </c:pt>
                <c:pt idx="1">
                  <c:v>5.2</c:v>
                </c:pt>
                <c:pt idx="2">
                  <c:v>6.1</c:v>
                </c:pt>
                <c:pt idx="3">
                  <c:v>6.2</c:v>
                </c:pt>
                <c:pt idx="4">
                  <c:v>6.3</c:v>
                </c:pt>
                <c:pt idx="5">
                  <c:v>7.5</c:v>
                </c:pt>
                <c:pt idx="6">
                  <c:v>8.6</c:v>
                </c:pt>
                <c:pt idx="7">
                  <c:v>10</c:v>
                </c:pt>
              </c:numCache>
            </c:numRef>
          </c:xVal>
          <c:yVal>
            <c:numRef>
              <c:f>'Study length'!$F$8:$F$15</c:f>
              <c:numCache>
                <c:formatCode>0.0</c:formatCode>
                <c:ptCount val="8"/>
                <c:pt idx="0">
                  <c:v>46.111111111111114</c:v>
                </c:pt>
                <c:pt idx="1">
                  <c:v>40.666666666666664</c:v>
                </c:pt>
                <c:pt idx="2">
                  <c:v>37.555555555555557</c:v>
                </c:pt>
                <c:pt idx="3">
                  <c:v>40.777777777777779</c:v>
                </c:pt>
                <c:pt idx="4">
                  <c:v>43.666666666666671</c:v>
                </c:pt>
                <c:pt idx="5">
                  <c:v>38.333333333333336</c:v>
                </c:pt>
                <c:pt idx="6">
                  <c:v>37.555555555555557</c:v>
                </c:pt>
                <c:pt idx="7">
                  <c:v>32.666666666666664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'Study length'!$D$16</c:f>
              <c:strCache>
                <c:ptCount val="1"/>
                <c:pt idx="0">
                  <c:v>Phy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'Study length'!$E$16:$E$23</c:f>
              <c:numCache>
                <c:formatCode>0.0</c:formatCode>
                <c:ptCount val="8"/>
                <c:pt idx="0">
                  <c:v>9</c:v>
                </c:pt>
                <c:pt idx="1">
                  <c:v>9.8000000000000007</c:v>
                </c:pt>
                <c:pt idx="2">
                  <c:v>10</c:v>
                </c:pt>
                <c:pt idx="3">
                  <c:v>11.2</c:v>
                </c:pt>
                <c:pt idx="4">
                  <c:v>12.1</c:v>
                </c:pt>
                <c:pt idx="5">
                  <c:v>13.1</c:v>
                </c:pt>
                <c:pt idx="6">
                  <c:v>13.2</c:v>
                </c:pt>
                <c:pt idx="7">
                  <c:v>15</c:v>
                </c:pt>
              </c:numCache>
            </c:numRef>
          </c:xVal>
          <c:yVal>
            <c:numRef>
              <c:f>'Study length'!$F$16:$F$23</c:f>
              <c:numCache>
                <c:formatCode>0.0</c:formatCode>
                <c:ptCount val="8"/>
                <c:pt idx="0">
                  <c:v>53.777777777777779</c:v>
                </c:pt>
                <c:pt idx="1">
                  <c:v>50.222222222222221</c:v>
                </c:pt>
                <c:pt idx="2">
                  <c:v>58.444444444444443</c:v>
                </c:pt>
                <c:pt idx="3">
                  <c:v>55.333333333333329</c:v>
                </c:pt>
                <c:pt idx="4">
                  <c:v>46.444444444444443</c:v>
                </c:pt>
                <c:pt idx="5">
                  <c:v>45.333333333333329</c:v>
                </c:pt>
                <c:pt idx="6">
                  <c:v>49.666666666666664</c:v>
                </c:pt>
                <c:pt idx="7">
                  <c:v>42.555555555555557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'Study length'!$D$24</c:f>
              <c:strCache>
                <c:ptCount val="1"/>
                <c:pt idx="0">
                  <c:v>Che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'Study length'!$E$24:$E$31</c:f>
              <c:numCache>
                <c:formatCode>0.0</c:formatCode>
                <c:ptCount val="8"/>
                <c:pt idx="0">
                  <c:v>15</c:v>
                </c:pt>
                <c:pt idx="1">
                  <c:v>16.2</c:v>
                </c:pt>
                <c:pt idx="2">
                  <c:v>16.899999999999999</c:v>
                </c:pt>
                <c:pt idx="3">
                  <c:v>17</c:v>
                </c:pt>
                <c:pt idx="4">
                  <c:v>17.5</c:v>
                </c:pt>
                <c:pt idx="5">
                  <c:v>19.2</c:v>
                </c:pt>
                <c:pt idx="6">
                  <c:v>20.100000000000001</c:v>
                </c:pt>
                <c:pt idx="7">
                  <c:v>20.8</c:v>
                </c:pt>
              </c:numCache>
            </c:numRef>
          </c:xVal>
          <c:yVal>
            <c:numRef>
              <c:f>'Study length'!$F$24:$F$31</c:f>
              <c:numCache>
                <c:formatCode>0.0</c:formatCode>
                <c:ptCount val="8"/>
                <c:pt idx="0">
                  <c:v>63.777777777777779</c:v>
                </c:pt>
                <c:pt idx="1">
                  <c:v>64.888888888888886</c:v>
                </c:pt>
                <c:pt idx="2">
                  <c:v>62.777777777777779</c:v>
                </c:pt>
                <c:pt idx="3">
                  <c:v>55.888888888888886</c:v>
                </c:pt>
                <c:pt idx="4">
                  <c:v>52.777777777777779</c:v>
                </c:pt>
                <c:pt idx="5">
                  <c:v>57.777777777777779</c:v>
                </c:pt>
                <c:pt idx="6">
                  <c:v>49.777777777777779</c:v>
                </c:pt>
                <c:pt idx="7">
                  <c:v>53.888888888888886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465024"/>
        <c:axId val="244492160"/>
      </c:scatterChart>
      <c:valAx>
        <c:axId val="244465024"/>
        <c:scaling>
          <c:orientation val="minMax"/>
          <c:max val="25"/>
        </c:scaling>
        <c:delete val="0"/>
        <c:axPos val="b"/>
        <c:title>
          <c:tx>
            <c:strRef>
              <c:f>'Study length'!$E$7</c:f>
              <c:strCache>
                <c:ptCount val="1"/>
                <c:pt idx="0">
                  <c:v>Duration of study</c:v>
                </c:pt>
              </c:strCache>
            </c:strRef>
          </c:tx>
          <c:layout>
            <c:manualLayout>
              <c:xMode val="edge"/>
              <c:yMode val="edge"/>
              <c:x val="0.42549101082071616"/>
              <c:y val="0.9110080675132504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4492160"/>
        <c:crosses val="autoZero"/>
        <c:crossBetween val="midCat"/>
        <c:majorUnit val="5"/>
        <c:minorUnit val="5"/>
      </c:valAx>
      <c:valAx>
        <c:axId val="244492160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'Study length'!$F$7</c:f>
              <c:strCache>
                <c:ptCount val="1"/>
                <c:pt idx="0">
                  <c:v>Income at start of career</c:v>
                </c:pt>
              </c:strCache>
            </c:strRef>
          </c:tx>
          <c:layout>
            <c:manualLayout>
              <c:xMode val="edge"/>
              <c:yMode val="edge"/>
              <c:x val="3.1372609092771703E-2"/>
              <c:y val="0.3091338429607944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44465024"/>
        <c:crosses val="autoZero"/>
        <c:crossBetween val="midCat"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image" Target="../media/image1.emf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11</xdr:col>
      <xdr:colOff>19050</xdr:colOff>
      <xdr:row>0</xdr:row>
      <xdr:rowOff>257175</xdr:rowOff>
    </xdr:to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28575" y="9525"/>
          <a:ext cx="108299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AT" sz="14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Common errors and pitfalls in empirical research</a:t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10</xdr:col>
      <xdr:colOff>1028700</xdr:colOff>
      <xdr:row>30</xdr:row>
      <xdr:rowOff>66675</xdr:rowOff>
    </xdr:to>
    <xdr:sp macro="" textlink="">
      <xdr:nvSpPr>
        <xdr:cNvPr id="27653" name="Rectangle 5"/>
        <xdr:cNvSpPr>
          <a:spLocks noChangeArrowheads="1"/>
        </xdr:cNvSpPr>
      </xdr:nvSpPr>
      <xdr:spPr bwMode="auto">
        <a:xfrm>
          <a:off x="28575" y="6896100"/>
          <a:ext cx="108013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Commercial use is subject to copyright. Private use is free.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0.76987</cdr:x>
      <cdr:y>0.92315</cdr:y>
    </cdr:from>
    <cdr:to>
      <cdr:x>0.9319</cdr:x>
      <cdr:y>0.97199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7697" y="3775377"/>
          <a:ext cx="790151" cy="199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 = 0.610 ?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0.76888</cdr:x>
      <cdr:y>0.92288</cdr:y>
    </cdr:from>
    <cdr:to>
      <cdr:x>0.93139</cdr:x>
      <cdr:y>0.97196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5540" y="3765493"/>
          <a:ext cx="790964" cy="200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 = 0.610 ?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71</xdr:row>
      <xdr:rowOff>123825</xdr:rowOff>
    </xdr:from>
    <xdr:ext cx="7486650" cy="723900"/>
    <xdr:sp macro="" textlink="">
      <xdr:nvSpPr>
        <xdr:cNvPr id="70657" name="Text Box 1"/>
        <xdr:cNvSpPr txBox="1">
          <a:spLocks noChangeArrowheads="1"/>
        </xdr:cNvSpPr>
      </xdr:nvSpPr>
      <xdr:spPr bwMode="auto">
        <a:xfrm>
          <a:off x="295275" y="16344900"/>
          <a:ext cx="7486650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27432" anchor="ctr" upright="1">
          <a:spAutoFit/>
        </a:bodyPr>
        <a:lstStyle/>
        <a:p>
          <a:pPr algn="l" rtl="0">
            <a:defRPr sz="1000"/>
          </a:pPr>
          <a:r>
            <a:rPr lang="de-AT" sz="1400" b="0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t>Aggregate data: </a:t>
          </a:r>
          <a:endParaRPr lang="de-AT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lnSpc>
              <a:spcPts val="1600"/>
            </a:lnSpc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If no original data related to single objects is available, then usually aggregate data is used -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however, aggregate data alway exaggerate correlations by much</a:t>
          </a:r>
        </a:p>
      </xdr:txBody>
    </xdr:sp>
    <xdr:clientData/>
  </xdr:oneCellAnchor>
  <xdr:twoCellAnchor editAs="oneCell">
    <xdr:from>
      <xdr:col>10</xdr:col>
      <xdr:colOff>114300</xdr:colOff>
      <xdr:row>13</xdr:row>
      <xdr:rowOff>47625</xdr:rowOff>
    </xdr:from>
    <xdr:to>
      <xdr:col>16</xdr:col>
      <xdr:colOff>466725</xdr:colOff>
      <xdr:row>31</xdr:row>
      <xdr:rowOff>9525</xdr:rowOff>
    </xdr:to>
    <xdr:graphicFrame macro="">
      <xdr:nvGraphicFramePr>
        <xdr:cNvPr id="7065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6</xdr:row>
      <xdr:rowOff>0</xdr:rowOff>
    </xdr:from>
    <xdr:to>
      <xdr:col>10</xdr:col>
      <xdr:colOff>790575</xdr:colOff>
      <xdr:row>24</xdr:row>
      <xdr:rowOff>180975</xdr:rowOff>
    </xdr:to>
    <xdr:grpSp>
      <xdr:nvGrpSpPr>
        <xdr:cNvPr id="70689" name="Group 33"/>
        <xdr:cNvGrpSpPr>
          <a:grpSpLocks/>
        </xdr:cNvGrpSpPr>
      </xdr:nvGrpSpPr>
      <xdr:grpSpPr bwMode="auto">
        <a:xfrm>
          <a:off x="3800475" y="1371600"/>
          <a:ext cx="4914900" cy="4295775"/>
          <a:chOff x="645" y="113"/>
          <a:chExt cx="516" cy="451"/>
        </a:xfrm>
      </xdr:grpSpPr>
      <xdr:graphicFrame macro="">
        <xdr:nvGraphicFramePr>
          <xdr:cNvPr id="70660" name="Diagramm 4"/>
          <xdr:cNvGraphicFramePr>
            <a:graphicFrameLocks/>
          </xdr:cNvGraphicFramePr>
        </xdr:nvGraphicFramePr>
        <xdr:xfrm>
          <a:off x="645" y="113"/>
          <a:ext cx="516" cy="4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0661" name="Text Box 5"/>
          <xdr:cNvSpPr txBox="1">
            <a:spLocks noChangeArrowheads="1"/>
          </xdr:cNvSpPr>
        </xdr:nvSpPr>
        <xdr:spPr bwMode="auto">
          <a:xfrm>
            <a:off x="707" y="540"/>
            <a:ext cx="371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27432" tIns="22860" rIns="0" bIns="22860" anchor="ctr" upright="1">
            <a:spAutoFit/>
          </a:bodyPr>
          <a:lstStyle/>
          <a:p>
            <a:pPr algn="l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The better the education the more you earn ?</a:t>
            </a:r>
          </a:p>
        </xdr:txBody>
      </xdr:sp>
    </xdr:grpSp>
    <xdr:clientData/>
  </xdr:twoCellAnchor>
  <xdr:twoCellAnchor editAs="oneCell">
    <xdr:from>
      <xdr:col>2</xdr:col>
      <xdr:colOff>304800</xdr:colOff>
      <xdr:row>33</xdr:row>
      <xdr:rowOff>0</xdr:rowOff>
    </xdr:from>
    <xdr:to>
      <xdr:col>7</xdr:col>
      <xdr:colOff>619125</xdr:colOff>
      <xdr:row>50</xdr:row>
      <xdr:rowOff>190500</xdr:rowOff>
    </xdr:to>
    <xdr:graphicFrame macro="">
      <xdr:nvGraphicFramePr>
        <xdr:cNvPr id="7066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238125</xdr:colOff>
      <xdr:row>51</xdr:row>
      <xdr:rowOff>123825</xdr:rowOff>
    </xdr:from>
    <xdr:ext cx="95250" cy="228600"/>
    <xdr:sp macro="" textlink="">
      <xdr:nvSpPr>
        <xdr:cNvPr id="70663" name="Text Box 7"/>
        <xdr:cNvSpPr txBox="1">
          <a:spLocks noChangeArrowheads="1"/>
        </xdr:cNvSpPr>
      </xdr:nvSpPr>
      <xdr:spPr bwMode="auto">
        <a:xfrm>
          <a:off x="762000" y="117729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endParaRPr lang="de-DE"/>
        </a:p>
      </xdr:txBody>
    </xdr:sp>
    <xdr:clientData/>
  </xdr:oneCellAnchor>
  <xdr:oneCellAnchor>
    <xdr:from>
      <xdr:col>3</xdr:col>
      <xdr:colOff>161925</xdr:colOff>
      <xdr:row>51</xdr:row>
      <xdr:rowOff>169789</xdr:rowOff>
    </xdr:from>
    <xdr:ext cx="4206344" cy="231923"/>
    <xdr:sp macro="" textlink="">
      <xdr:nvSpPr>
        <xdr:cNvPr id="70665" name="Text Box 9"/>
        <xdr:cNvSpPr txBox="1">
          <a:spLocks noChangeArrowheads="1"/>
        </xdr:cNvSpPr>
      </xdr:nvSpPr>
      <xdr:spPr bwMode="auto">
        <a:xfrm>
          <a:off x="685800" y="11818864"/>
          <a:ext cx="4206344" cy="23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 aggregate data the relation is even much stronger</a:t>
          </a:r>
        </a:p>
      </xdr:txBody>
    </xdr:sp>
    <xdr:clientData/>
  </xdr:oneCellAnchor>
  <xdr:twoCellAnchor>
    <xdr:from>
      <xdr:col>2</xdr:col>
      <xdr:colOff>219075</xdr:colOff>
      <xdr:row>38</xdr:row>
      <xdr:rowOff>38100</xdr:rowOff>
    </xdr:from>
    <xdr:to>
      <xdr:col>7</xdr:col>
      <xdr:colOff>514350</xdr:colOff>
      <xdr:row>55</xdr:row>
      <xdr:rowOff>219075</xdr:rowOff>
    </xdr:to>
    <xdr:graphicFrame macro="">
      <xdr:nvGraphicFramePr>
        <xdr:cNvPr id="70666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314325</xdr:colOff>
      <xdr:row>33</xdr:row>
      <xdr:rowOff>0</xdr:rowOff>
    </xdr:from>
    <xdr:to>
      <xdr:col>12</xdr:col>
      <xdr:colOff>952500</xdr:colOff>
      <xdr:row>50</xdr:row>
      <xdr:rowOff>190500</xdr:rowOff>
    </xdr:to>
    <xdr:graphicFrame macro="">
      <xdr:nvGraphicFramePr>
        <xdr:cNvPr id="70667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161925</xdr:colOff>
      <xdr:row>33</xdr:row>
      <xdr:rowOff>180975</xdr:rowOff>
    </xdr:from>
    <xdr:to>
      <xdr:col>12</xdr:col>
      <xdr:colOff>790575</xdr:colOff>
      <xdr:row>52</xdr:row>
      <xdr:rowOff>180975</xdr:rowOff>
    </xdr:to>
    <xdr:grpSp>
      <xdr:nvGrpSpPr>
        <xdr:cNvPr id="70690" name="Group 34"/>
        <xdr:cNvGrpSpPr>
          <a:grpSpLocks/>
        </xdr:cNvGrpSpPr>
      </xdr:nvGrpSpPr>
      <xdr:grpSpPr bwMode="auto">
        <a:xfrm>
          <a:off x="5972175" y="7715250"/>
          <a:ext cx="4857750" cy="4343400"/>
          <a:chOff x="627" y="811"/>
          <a:chExt cx="510" cy="456"/>
        </a:xfrm>
      </xdr:grpSpPr>
      <xdr:sp macro="" textlink="">
        <xdr:nvSpPr>
          <xdr:cNvPr id="70669" name="Text Box 13"/>
          <xdr:cNvSpPr txBox="1">
            <a:spLocks noChangeArrowheads="1"/>
          </xdr:cNvSpPr>
        </xdr:nvSpPr>
        <xdr:spPr bwMode="auto">
          <a:xfrm>
            <a:off x="663" y="1243"/>
            <a:ext cx="417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27432" tIns="22860" rIns="0" bIns="22860" anchor="ctr" upright="1">
            <a:spAutoFit/>
          </a:bodyPr>
          <a:lstStyle/>
          <a:p>
            <a:pPr algn="l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Within the single regions the relation is ambiguous</a:t>
            </a:r>
          </a:p>
        </xdr:txBody>
      </xdr:sp>
      <xdr:graphicFrame macro="">
        <xdr:nvGraphicFramePr>
          <xdr:cNvPr id="70670" name="Diagramm 14"/>
          <xdr:cNvGraphicFramePr>
            <a:graphicFrameLocks/>
          </xdr:cNvGraphicFramePr>
        </xdr:nvGraphicFramePr>
        <xdr:xfrm>
          <a:off x="627" y="811"/>
          <a:ext cx="510" cy="4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oneCellAnchor>
    <xdr:from>
      <xdr:col>3</xdr:col>
      <xdr:colOff>1028700</xdr:colOff>
      <xdr:row>77</xdr:row>
      <xdr:rowOff>95250</xdr:rowOff>
    </xdr:from>
    <xdr:ext cx="3571875" cy="495300"/>
    <xdr:sp macro="" textlink="">
      <xdr:nvSpPr>
        <xdr:cNvPr id="70692" name="Text Box 36"/>
        <xdr:cNvSpPr txBox="1">
          <a:spLocks noChangeArrowheads="1"/>
        </xdr:cNvSpPr>
      </xdr:nvSpPr>
      <xdr:spPr bwMode="auto">
        <a:xfrm>
          <a:off x="1552575" y="17687925"/>
          <a:ext cx="35718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27432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High correlation in population -</a:t>
          </a:r>
        </a:p>
        <a:p>
          <a:pPr algn="l" rtl="0">
            <a:lnSpc>
              <a:spcPts val="1500"/>
            </a:lnSpc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much higher correlation for aggregate data</a:t>
          </a:r>
        </a:p>
      </xdr:txBody>
    </xdr:sp>
    <xdr:clientData/>
  </xdr:oneCellAnchor>
  <xdr:oneCellAnchor>
    <xdr:from>
      <xdr:col>4</xdr:col>
      <xdr:colOff>0</xdr:colOff>
      <xdr:row>80</xdr:row>
      <xdr:rowOff>142875</xdr:rowOff>
    </xdr:from>
    <xdr:ext cx="2609850" cy="495300"/>
    <xdr:sp macro="" textlink="">
      <xdr:nvSpPr>
        <xdr:cNvPr id="70693" name="Text Box 37"/>
        <xdr:cNvSpPr txBox="1">
          <a:spLocks noChangeArrowheads="1"/>
        </xdr:cNvSpPr>
      </xdr:nvSpPr>
      <xdr:spPr bwMode="auto">
        <a:xfrm>
          <a:off x="1581150" y="18421350"/>
          <a:ext cx="260985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27432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High correlation in population </a:t>
          </a:r>
        </a:p>
        <a:p>
          <a:pPr algn="l" rtl="0">
            <a:lnSpc>
              <a:spcPts val="1500"/>
            </a:lnSpc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but no correlation in subgroups</a:t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0.79714</cdr:x>
      <cdr:y>0.93216</cdr:y>
    </cdr:from>
    <cdr:to>
      <cdr:x>0.93639</cdr:x>
      <cdr:y>0.98124</cdr:y>
    </cdr:to>
    <cdr:sp macro="" textlink="">
      <cdr:nvSpPr>
        <cdr:cNvPr id="7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8628" y="3803317"/>
          <a:ext cx="685742" cy="200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 = 0.488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0.79121</cdr:x>
      <cdr:y>0.93243</cdr:y>
    </cdr:from>
    <cdr:to>
      <cdr:x>0.93167</cdr:x>
      <cdr:y>0.98126</cdr:y>
    </cdr:to>
    <cdr:sp macro="" textlink="">
      <cdr:nvSpPr>
        <cdr:cNvPr id="7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287" y="3813292"/>
          <a:ext cx="686321" cy="199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 = 0.998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0.76888</cdr:x>
      <cdr:y>0.92288</cdr:y>
    </cdr:from>
    <cdr:to>
      <cdr:x>0.93139</cdr:x>
      <cdr:y>0.97196</cdr:y>
    </cdr:to>
    <cdr:sp macro="" textlink="">
      <cdr:nvSpPr>
        <cdr:cNvPr id="7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5540" y="3765493"/>
          <a:ext cx="790964" cy="200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 = 0.998 ?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0.76987</cdr:x>
      <cdr:y>0.92315</cdr:y>
    </cdr:from>
    <cdr:to>
      <cdr:x>0.9319</cdr:x>
      <cdr:y>0.97199</cdr:y>
    </cdr:to>
    <cdr:sp macro="" textlink="">
      <cdr:nvSpPr>
        <cdr:cNvPr id="74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7697" y="3775377"/>
          <a:ext cx="790151" cy="199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 = 0.998 ?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0.76888</cdr:x>
      <cdr:y>0.92288</cdr:y>
    </cdr:from>
    <cdr:to>
      <cdr:x>0.97232</cdr:x>
      <cdr:y>0.97904</cdr:y>
    </cdr:to>
    <cdr:sp macro="" textlink="">
      <cdr:nvSpPr>
        <cdr:cNvPr id="75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5540" y="3765493"/>
          <a:ext cx="990196" cy="228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 = 0.998 ?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6</xdr:row>
      <xdr:rowOff>38100</xdr:rowOff>
    </xdr:from>
    <xdr:to>
      <xdr:col>11</xdr:col>
      <xdr:colOff>942975</xdr:colOff>
      <xdr:row>24</xdr:row>
      <xdr:rowOff>152400</xdr:rowOff>
    </xdr:to>
    <xdr:graphicFrame macro="">
      <xdr:nvGraphicFramePr>
        <xdr:cNvPr id="204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133350</xdr:colOff>
      <xdr:row>37</xdr:row>
      <xdr:rowOff>2082</xdr:rowOff>
    </xdr:from>
    <xdr:ext cx="4825808" cy="272062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23850" y="8488857"/>
          <a:ext cx="4825808" cy="272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0" bIns="27432" anchor="ctr" upright="1">
          <a:spAutoFit/>
        </a:bodyPr>
        <a:lstStyle/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Aggregation of data might "increase" correlation enormously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161925</xdr:rowOff>
    </xdr:from>
    <xdr:to>
      <xdr:col>21</xdr:col>
      <xdr:colOff>695325</xdr:colOff>
      <xdr:row>24</xdr:row>
      <xdr:rowOff>57150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6475" y="161925"/>
          <a:ext cx="5895975" cy="538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838200</xdr:colOff>
      <xdr:row>53</xdr:row>
      <xdr:rowOff>19050</xdr:rowOff>
    </xdr:from>
    <xdr:to>
      <xdr:col>11</xdr:col>
      <xdr:colOff>323850</xdr:colOff>
      <xdr:row>70</xdr:row>
      <xdr:rowOff>200025</xdr:rowOff>
    </xdr:to>
    <xdr:graphicFrame macro="">
      <xdr:nvGraphicFramePr>
        <xdr:cNvPr id="819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133350</xdr:colOff>
      <xdr:row>53</xdr:row>
      <xdr:rowOff>0</xdr:rowOff>
    </xdr:from>
    <xdr:to>
      <xdr:col>6</xdr:col>
      <xdr:colOff>542925</xdr:colOff>
      <xdr:row>70</xdr:row>
      <xdr:rowOff>190500</xdr:rowOff>
    </xdr:to>
    <xdr:graphicFrame macro="">
      <xdr:nvGraphicFramePr>
        <xdr:cNvPr id="819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790575</xdr:colOff>
      <xdr:row>6</xdr:row>
      <xdr:rowOff>209550</xdr:rowOff>
    </xdr:from>
    <xdr:to>
      <xdr:col>19</xdr:col>
      <xdr:colOff>333375</xdr:colOff>
      <xdr:row>24</xdr:row>
      <xdr:rowOff>171450</xdr:rowOff>
    </xdr:to>
    <xdr:graphicFrame macro="">
      <xdr:nvGraphicFramePr>
        <xdr:cNvPr id="819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133350</xdr:colOff>
      <xdr:row>34</xdr:row>
      <xdr:rowOff>123825</xdr:rowOff>
    </xdr:from>
    <xdr:to>
      <xdr:col>6</xdr:col>
      <xdr:colOff>542925</xdr:colOff>
      <xdr:row>52</xdr:row>
      <xdr:rowOff>85725</xdr:rowOff>
    </xdr:to>
    <xdr:graphicFrame macro="">
      <xdr:nvGraphicFramePr>
        <xdr:cNvPr id="819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0</xdr:colOff>
      <xdr:row>95</xdr:row>
      <xdr:rowOff>0</xdr:rowOff>
    </xdr:from>
    <xdr:to>
      <xdr:col>6</xdr:col>
      <xdr:colOff>419100</xdr:colOff>
      <xdr:row>112</xdr:row>
      <xdr:rowOff>200025</xdr:rowOff>
    </xdr:to>
    <xdr:graphicFrame macro="">
      <xdr:nvGraphicFramePr>
        <xdr:cNvPr id="8198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847725</xdr:colOff>
      <xdr:row>97</xdr:row>
      <xdr:rowOff>66675</xdr:rowOff>
    </xdr:from>
    <xdr:to>
      <xdr:col>9</xdr:col>
      <xdr:colOff>419100</xdr:colOff>
      <xdr:row>109</xdr:row>
      <xdr:rowOff>19050</xdr:rowOff>
    </xdr:to>
    <xdr:sp macro="" textlink="">
      <xdr:nvSpPr>
        <xdr:cNvPr id="8199" name="Rectangle 7"/>
        <xdr:cNvSpPr>
          <a:spLocks noChangeAspect="1" noChangeArrowheads="1"/>
        </xdr:cNvSpPr>
      </xdr:nvSpPr>
      <xdr:spPr bwMode="auto">
        <a:xfrm>
          <a:off x="5505450" y="22240875"/>
          <a:ext cx="2800350" cy="2695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42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6</xdr:col>
      <xdr:colOff>419100</xdr:colOff>
      <xdr:row>131</xdr:row>
      <xdr:rowOff>200025</xdr:rowOff>
    </xdr:to>
    <xdr:graphicFrame macro="">
      <xdr:nvGraphicFramePr>
        <xdr:cNvPr id="8200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3</xdr:row>
      <xdr:rowOff>209550</xdr:rowOff>
    </xdr:from>
    <xdr:to>
      <xdr:col>6</xdr:col>
      <xdr:colOff>314325</xdr:colOff>
      <xdr:row>25</xdr:row>
      <xdr:rowOff>19050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28575</xdr:colOff>
      <xdr:row>36</xdr:row>
      <xdr:rowOff>161925</xdr:rowOff>
    </xdr:from>
    <xdr:ext cx="6943725" cy="72390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9075" y="8391525"/>
          <a:ext cx="694372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27432" anchor="ctr" upright="1">
          <a:spAutoFit/>
        </a:bodyPr>
        <a:lstStyle/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Correlation measures the thickness of the scatterplot - the strength of a linear relation</a:t>
          </a:r>
        </a:p>
        <a:p>
          <a:pPr algn="l" rtl="0">
            <a:lnSpc>
              <a:spcPts val="1600"/>
            </a:lnSpc>
            <a:defRPr sz="1000"/>
          </a:pPr>
          <a:endParaRPr lang="de-AT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Correlation does not reflect a shift of points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485775</xdr:colOff>
      <xdr:row>61</xdr:row>
      <xdr:rowOff>92569</xdr:rowOff>
    </xdr:from>
    <xdr:ext cx="6038000" cy="272062"/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676275" y="14037169"/>
          <a:ext cx="6038000" cy="272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27432" anchor="ctr" upright="1">
          <a:spAutoFit/>
        </a:bodyPr>
        <a:lstStyle/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The possibility of third variables to explain the effects is too often neglected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61</xdr:row>
      <xdr:rowOff>206869</xdr:rowOff>
    </xdr:from>
    <xdr:ext cx="9947595" cy="272062"/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342900" y="14227669"/>
          <a:ext cx="9947595" cy="272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27432" anchor="ctr" upright="1">
          <a:spAutoFit/>
        </a:bodyPr>
        <a:lstStyle/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The two were supported - only these profited from the programme, all others did not. Other good readers were discouraged.</a:t>
          </a:r>
        </a:p>
      </xdr:txBody>
    </xdr:sp>
    <xdr:clientData/>
  </xdr:oneCellAnchor>
  <xdr:twoCellAnchor editAs="oneCell">
    <xdr:from>
      <xdr:col>7</xdr:col>
      <xdr:colOff>981075</xdr:colOff>
      <xdr:row>9</xdr:row>
      <xdr:rowOff>104775</xdr:rowOff>
    </xdr:from>
    <xdr:to>
      <xdr:col>11</xdr:col>
      <xdr:colOff>542925</xdr:colOff>
      <xdr:row>29</xdr:row>
      <xdr:rowOff>38100</xdr:rowOff>
    </xdr:to>
    <xdr:graphicFrame macro="">
      <xdr:nvGraphicFramePr>
        <xdr:cNvPr id="7174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21</xdr:row>
      <xdr:rowOff>180975</xdr:rowOff>
    </xdr:from>
    <xdr:to>
      <xdr:col>6</xdr:col>
      <xdr:colOff>85725</xdr:colOff>
      <xdr:row>29</xdr:row>
      <xdr:rowOff>133350</xdr:rowOff>
    </xdr:to>
    <xdr:sp macro="" textlink="">
      <xdr:nvSpPr>
        <xdr:cNvPr id="7180" name="Rectangle 12"/>
        <xdr:cNvSpPr>
          <a:spLocks noChangeArrowheads="1"/>
        </xdr:cNvSpPr>
      </xdr:nvSpPr>
      <xdr:spPr bwMode="auto">
        <a:xfrm>
          <a:off x="180975" y="4981575"/>
          <a:ext cx="4467225" cy="1857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106</xdr:row>
      <xdr:rowOff>133350</xdr:rowOff>
    </xdr:from>
    <xdr:to>
      <xdr:col>12</xdr:col>
      <xdr:colOff>133350</xdr:colOff>
      <xdr:row>114</xdr:row>
      <xdr:rowOff>47625</xdr:rowOff>
    </xdr:to>
    <xdr:sp macro="" textlink="">
      <xdr:nvSpPr>
        <xdr:cNvPr id="7183" name="Rectangle 15"/>
        <xdr:cNvSpPr>
          <a:spLocks noChangeArrowheads="1"/>
        </xdr:cNvSpPr>
      </xdr:nvSpPr>
      <xdr:spPr bwMode="auto">
        <a:xfrm>
          <a:off x="6800850" y="24441150"/>
          <a:ext cx="4419600" cy="1857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219075</xdr:colOff>
      <xdr:row>39</xdr:row>
      <xdr:rowOff>0</xdr:rowOff>
    </xdr:from>
    <xdr:to>
      <xdr:col>5</xdr:col>
      <xdr:colOff>885825</xdr:colOff>
      <xdr:row>59</xdr:row>
      <xdr:rowOff>19050</xdr:rowOff>
    </xdr:to>
    <xdr:grpSp>
      <xdr:nvGrpSpPr>
        <xdr:cNvPr id="7200" name="Group 32"/>
        <xdr:cNvGrpSpPr>
          <a:grpSpLocks/>
        </xdr:cNvGrpSpPr>
      </xdr:nvGrpSpPr>
      <xdr:grpSpPr bwMode="auto">
        <a:xfrm>
          <a:off x="400050" y="8991600"/>
          <a:ext cx="3952875" cy="4591050"/>
          <a:chOff x="1198" y="123"/>
          <a:chExt cx="415" cy="482"/>
        </a:xfrm>
      </xdr:grpSpPr>
      <xdr:graphicFrame macro="">
        <xdr:nvGraphicFramePr>
          <xdr:cNvPr id="7188" name="Diagramm 20"/>
          <xdr:cNvGraphicFramePr>
            <a:graphicFrameLocks/>
          </xdr:cNvGraphicFramePr>
        </xdr:nvGraphicFramePr>
        <xdr:xfrm>
          <a:off x="1198" y="123"/>
          <a:ext cx="415" cy="4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7199" name="Group 31"/>
          <xdr:cNvGrpSpPr>
            <a:grpSpLocks/>
          </xdr:cNvGrpSpPr>
        </xdr:nvGrpSpPr>
        <xdr:grpSpPr bwMode="auto">
          <a:xfrm>
            <a:off x="1382" y="189"/>
            <a:ext cx="141" cy="209"/>
            <a:chOff x="1382" y="189"/>
            <a:chExt cx="141" cy="209"/>
          </a:xfrm>
        </xdr:grpSpPr>
        <xdr:sp macro="" textlink="">
          <xdr:nvSpPr>
            <xdr:cNvPr id="7196" name="Freeform 28"/>
            <xdr:cNvSpPr>
              <a:spLocks/>
            </xdr:cNvSpPr>
          </xdr:nvSpPr>
          <xdr:spPr bwMode="auto">
            <a:xfrm>
              <a:off x="1437" y="204"/>
              <a:ext cx="86" cy="90"/>
            </a:xfrm>
            <a:custGeom>
              <a:avLst/>
              <a:gdLst>
                <a:gd name="T0" fmla="*/ 741362 w 817562"/>
                <a:gd name="T1" fmla="*/ 41275 h 784225"/>
                <a:gd name="T2" fmla="*/ 312737 w 817562"/>
                <a:gd name="T3" fmla="*/ 31750 h 784225"/>
                <a:gd name="T4" fmla="*/ 55562 w 817562"/>
                <a:gd name="T5" fmla="*/ 231775 h 784225"/>
                <a:gd name="T6" fmla="*/ 17462 w 817562"/>
                <a:gd name="T7" fmla="*/ 393700 h 784225"/>
                <a:gd name="T8" fmla="*/ 160337 w 817562"/>
                <a:gd name="T9" fmla="*/ 631825 h 784225"/>
                <a:gd name="T10" fmla="*/ 303212 w 817562"/>
                <a:gd name="T11" fmla="*/ 727075 h 784225"/>
                <a:gd name="T12" fmla="*/ 379412 w 817562"/>
                <a:gd name="T13" fmla="*/ 774700 h 784225"/>
                <a:gd name="T14" fmla="*/ 484187 w 817562"/>
                <a:gd name="T15" fmla="*/ 669925 h 784225"/>
                <a:gd name="T16" fmla="*/ 674687 w 817562"/>
                <a:gd name="T17" fmla="*/ 307975 h 784225"/>
                <a:gd name="T18" fmla="*/ 769937 w 817562"/>
                <a:gd name="T19" fmla="*/ 107950 h 784225"/>
                <a:gd name="T20" fmla="*/ 741362 w 817562"/>
                <a:gd name="T21" fmla="*/ 41275 h 7842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817562" h="784225">
                  <a:moveTo>
                    <a:pt x="741362" y="41275"/>
                  </a:moveTo>
                  <a:cubicBezTo>
                    <a:pt x="665162" y="28575"/>
                    <a:pt x="427037" y="0"/>
                    <a:pt x="312737" y="31750"/>
                  </a:cubicBezTo>
                  <a:cubicBezTo>
                    <a:pt x="198437" y="63500"/>
                    <a:pt x="104774" y="171450"/>
                    <a:pt x="55562" y="231775"/>
                  </a:cubicBezTo>
                  <a:cubicBezTo>
                    <a:pt x="6350" y="292100"/>
                    <a:pt x="0" y="327025"/>
                    <a:pt x="17462" y="393700"/>
                  </a:cubicBezTo>
                  <a:cubicBezTo>
                    <a:pt x="34924" y="460375"/>
                    <a:pt x="112712" y="576263"/>
                    <a:pt x="160337" y="631825"/>
                  </a:cubicBezTo>
                  <a:cubicBezTo>
                    <a:pt x="207962" y="687387"/>
                    <a:pt x="266700" y="703263"/>
                    <a:pt x="303212" y="727075"/>
                  </a:cubicBezTo>
                  <a:cubicBezTo>
                    <a:pt x="339724" y="750887"/>
                    <a:pt x="349250" y="784225"/>
                    <a:pt x="379412" y="774700"/>
                  </a:cubicBezTo>
                  <a:cubicBezTo>
                    <a:pt x="409574" y="765175"/>
                    <a:pt x="434975" y="747712"/>
                    <a:pt x="484187" y="669925"/>
                  </a:cubicBezTo>
                  <a:cubicBezTo>
                    <a:pt x="533399" y="592138"/>
                    <a:pt x="627062" y="401638"/>
                    <a:pt x="674687" y="307975"/>
                  </a:cubicBezTo>
                  <a:cubicBezTo>
                    <a:pt x="722312" y="214312"/>
                    <a:pt x="762000" y="152400"/>
                    <a:pt x="769937" y="107950"/>
                  </a:cubicBezTo>
                  <a:cubicBezTo>
                    <a:pt x="777874" y="63500"/>
                    <a:pt x="817562" y="53975"/>
                    <a:pt x="741362" y="41275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9">
                <a:alpha val="0"/>
              </a:srgbClr>
            </a:solidFill>
            <a:ln w="3175" cap="rnd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</xdr:spPr>
        </xdr:sp>
        <xdr:sp macro="" textlink="">
          <xdr:nvSpPr>
            <xdr:cNvPr id="7197" name="Freeform 29"/>
            <xdr:cNvSpPr>
              <a:spLocks/>
            </xdr:cNvSpPr>
          </xdr:nvSpPr>
          <xdr:spPr bwMode="auto">
            <a:xfrm>
              <a:off x="1450" y="309"/>
              <a:ext cx="50" cy="89"/>
            </a:xfrm>
            <a:custGeom>
              <a:avLst/>
              <a:gdLst>
                <a:gd name="T0" fmla="*/ 46 w 50"/>
                <a:gd name="T1" fmla="*/ 3 h 84"/>
                <a:gd name="T2" fmla="*/ 40 w 50"/>
                <a:gd name="T3" fmla="*/ 1 h 84"/>
                <a:gd name="T4" fmla="*/ 33 w 50"/>
                <a:gd name="T5" fmla="*/ 6 h 84"/>
                <a:gd name="T6" fmla="*/ 13 w 50"/>
                <a:gd name="T7" fmla="*/ 36 h 84"/>
                <a:gd name="T8" fmla="*/ 6 w 50"/>
                <a:gd name="T9" fmla="*/ 55 h 84"/>
                <a:gd name="T10" fmla="*/ 1 w 50"/>
                <a:gd name="T11" fmla="*/ 73 h 84"/>
                <a:gd name="T12" fmla="*/ 1 w 50"/>
                <a:gd name="T13" fmla="*/ 82 h 84"/>
                <a:gd name="T14" fmla="*/ 7 w 50"/>
                <a:gd name="T15" fmla="*/ 83 h 84"/>
                <a:gd name="T16" fmla="*/ 14 w 50"/>
                <a:gd name="T17" fmla="*/ 77 h 84"/>
                <a:gd name="T18" fmla="*/ 36 w 50"/>
                <a:gd name="T19" fmla="*/ 45 h 84"/>
                <a:gd name="T20" fmla="*/ 43 w 50"/>
                <a:gd name="T21" fmla="*/ 32 h 84"/>
                <a:gd name="T22" fmla="*/ 47 w 50"/>
                <a:gd name="T23" fmla="*/ 23 h 84"/>
                <a:gd name="T24" fmla="*/ 50 w 50"/>
                <a:gd name="T25" fmla="*/ 16 h 84"/>
                <a:gd name="T26" fmla="*/ 49 w 50"/>
                <a:gd name="T27" fmla="*/ 10 h 84"/>
                <a:gd name="T28" fmla="*/ 46 w 50"/>
                <a:gd name="T29" fmla="*/ 3 h 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</a:cxnLst>
              <a:rect l="0" t="0" r="r" b="b"/>
              <a:pathLst>
                <a:path w="50" h="84">
                  <a:moveTo>
                    <a:pt x="46" y="3"/>
                  </a:moveTo>
                  <a:cubicBezTo>
                    <a:pt x="45" y="2"/>
                    <a:pt x="42" y="1"/>
                    <a:pt x="40" y="1"/>
                  </a:cubicBezTo>
                  <a:cubicBezTo>
                    <a:pt x="38" y="1"/>
                    <a:pt x="38" y="0"/>
                    <a:pt x="33" y="6"/>
                  </a:cubicBezTo>
                  <a:cubicBezTo>
                    <a:pt x="28" y="12"/>
                    <a:pt x="17" y="28"/>
                    <a:pt x="13" y="36"/>
                  </a:cubicBezTo>
                  <a:cubicBezTo>
                    <a:pt x="9" y="44"/>
                    <a:pt x="8" y="49"/>
                    <a:pt x="6" y="55"/>
                  </a:cubicBezTo>
                  <a:cubicBezTo>
                    <a:pt x="4" y="61"/>
                    <a:pt x="2" y="69"/>
                    <a:pt x="1" y="73"/>
                  </a:cubicBezTo>
                  <a:cubicBezTo>
                    <a:pt x="0" y="77"/>
                    <a:pt x="0" y="80"/>
                    <a:pt x="1" y="82"/>
                  </a:cubicBezTo>
                  <a:cubicBezTo>
                    <a:pt x="2" y="84"/>
                    <a:pt x="5" y="84"/>
                    <a:pt x="7" y="83"/>
                  </a:cubicBezTo>
                  <a:cubicBezTo>
                    <a:pt x="9" y="82"/>
                    <a:pt x="9" y="83"/>
                    <a:pt x="14" y="77"/>
                  </a:cubicBezTo>
                  <a:cubicBezTo>
                    <a:pt x="19" y="71"/>
                    <a:pt x="31" y="53"/>
                    <a:pt x="36" y="45"/>
                  </a:cubicBezTo>
                  <a:cubicBezTo>
                    <a:pt x="41" y="37"/>
                    <a:pt x="41" y="35"/>
                    <a:pt x="43" y="32"/>
                  </a:cubicBezTo>
                  <a:cubicBezTo>
                    <a:pt x="45" y="29"/>
                    <a:pt x="46" y="26"/>
                    <a:pt x="47" y="23"/>
                  </a:cubicBezTo>
                  <a:cubicBezTo>
                    <a:pt x="48" y="20"/>
                    <a:pt x="50" y="18"/>
                    <a:pt x="50" y="16"/>
                  </a:cubicBezTo>
                  <a:cubicBezTo>
                    <a:pt x="50" y="14"/>
                    <a:pt x="50" y="12"/>
                    <a:pt x="49" y="10"/>
                  </a:cubicBezTo>
                  <a:cubicBezTo>
                    <a:pt x="48" y="8"/>
                    <a:pt x="47" y="4"/>
                    <a:pt x="46" y="3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65">
                <a:alpha val="0"/>
              </a:srgbClr>
            </a:solidFill>
            <a:ln w="3175" cap="rnd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</xdr:spPr>
        </xdr:sp>
        <xdr:sp macro="" textlink="">
          <xdr:nvSpPr>
            <xdr:cNvPr id="7198" name="Freeform 30"/>
            <xdr:cNvSpPr>
              <a:spLocks/>
            </xdr:cNvSpPr>
          </xdr:nvSpPr>
          <xdr:spPr bwMode="auto">
            <a:xfrm>
              <a:off x="1382" y="189"/>
              <a:ext cx="53" cy="73"/>
            </a:xfrm>
            <a:custGeom>
              <a:avLst/>
              <a:gdLst>
                <a:gd name="T0" fmla="*/ 43 w 53"/>
                <a:gd name="T1" fmla="*/ 3 h 69"/>
                <a:gd name="T2" fmla="*/ 18 w 53"/>
                <a:gd name="T3" fmla="*/ 22 h 69"/>
                <a:gd name="T4" fmla="*/ 3 w 53"/>
                <a:gd name="T5" fmla="*/ 49 h 69"/>
                <a:gd name="T6" fmla="*/ 2 w 53"/>
                <a:gd name="T7" fmla="*/ 64 h 69"/>
                <a:gd name="T8" fmla="*/ 13 w 53"/>
                <a:gd name="T9" fmla="*/ 69 h 69"/>
                <a:gd name="T10" fmla="*/ 24 w 53"/>
                <a:gd name="T11" fmla="*/ 63 h 69"/>
                <a:gd name="T12" fmla="*/ 31 w 53"/>
                <a:gd name="T13" fmla="*/ 52 h 69"/>
                <a:gd name="T14" fmla="*/ 43 w 53"/>
                <a:gd name="T15" fmla="*/ 32 h 69"/>
                <a:gd name="T16" fmla="*/ 49 w 53"/>
                <a:gd name="T17" fmla="*/ 22 h 69"/>
                <a:gd name="T18" fmla="*/ 53 w 53"/>
                <a:gd name="T19" fmla="*/ 15 h 69"/>
                <a:gd name="T20" fmla="*/ 51 w 53"/>
                <a:gd name="T21" fmla="*/ 6 h 69"/>
                <a:gd name="T22" fmla="*/ 43 w 53"/>
                <a:gd name="T23" fmla="*/ 3 h 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53" h="69">
                  <a:moveTo>
                    <a:pt x="43" y="3"/>
                  </a:moveTo>
                  <a:cubicBezTo>
                    <a:pt x="38" y="6"/>
                    <a:pt x="25" y="14"/>
                    <a:pt x="18" y="22"/>
                  </a:cubicBezTo>
                  <a:cubicBezTo>
                    <a:pt x="11" y="30"/>
                    <a:pt x="6" y="42"/>
                    <a:pt x="3" y="49"/>
                  </a:cubicBezTo>
                  <a:cubicBezTo>
                    <a:pt x="0" y="56"/>
                    <a:pt x="0" y="61"/>
                    <a:pt x="2" y="64"/>
                  </a:cubicBezTo>
                  <a:cubicBezTo>
                    <a:pt x="4" y="67"/>
                    <a:pt x="9" y="69"/>
                    <a:pt x="13" y="69"/>
                  </a:cubicBezTo>
                  <a:cubicBezTo>
                    <a:pt x="17" y="69"/>
                    <a:pt x="21" y="66"/>
                    <a:pt x="24" y="63"/>
                  </a:cubicBezTo>
                  <a:cubicBezTo>
                    <a:pt x="27" y="60"/>
                    <a:pt x="28" y="57"/>
                    <a:pt x="31" y="52"/>
                  </a:cubicBezTo>
                  <a:cubicBezTo>
                    <a:pt x="34" y="47"/>
                    <a:pt x="40" y="37"/>
                    <a:pt x="43" y="32"/>
                  </a:cubicBezTo>
                  <a:cubicBezTo>
                    <a:pt x="46" y="27"/>
                    <a:pt x="47" y="25"/>
                    <a:pt x="49" y="22"/>
                  </a:cubicBezTo>
                  <a:cubicBezTo>
                    <a:pt x="51" y="19"/>
                    <a:pt x="53" y="18"/>
                    <a:pt x="53" y="15"/>
                  </a:cubicBezTo>
                  <a:cubicBezTo>
                    <a:pt x="53" y="12"/>
                    <a:pt x="52" y="8"/>
                    <a:pt x="51" y="6"/>
                  </a:cubicBezTo>
                  <a:cubicBezTo>
                    <a:pt x="50" y="4"/>
                    <a:pt x="48" y="0"/>
                    <a:pt x="43" y="3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65">
                <a:alpha val="0"/>
              </a:srgbClr>
            </a:solidFill>
            <a:ln w="3175" cap="rnd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</xdr:spPr>
        </xdr:sp>
      </xdr:grpSp>
    </xdr:grpSp>
    <xdr:clientData/>
  </xdr:twoCellAnchor>
  <xdr:twoCellAnchor>
    <xdr:from>
      <xdr:col>6</xdr:col>
      <xdr:colOff>828675</xdr:colOff>
      <xdr:row>39</xdr:row>
      <xdr:rowOff>0</xdr:rowOff>
    </xdr:from>
    <xdr:to>
      <xdr:col>10</xdr:col>
      <xdr:colOff>400050</xdr:colOff>
      <xdr:row>59</xdr:row>
      <xdr:rowOff>19050</xdr:rowOff>
    </xdr:to>
    <xdr:grpSp>
      <xdr:nvGrpSpPr>
        <xdr:cNvPr id="7212" name="Group 44"/>
        <xdr:cNvGrpSpPr>
          <a:grpSpLocks/>
        </xdr:cNvGrpSpPr>
      </xdr:nvGrpSpPr>
      <xdr:grpSpPr bwMode="auto">
        <a:xfrm>
          <a:off x="5391150" y="8991600"/>
          <a:ext cx="3952875" cy="4591050"/>
          <a:chOff x="1646" y="147"/>
          <a:chExt cx="415" cy="482"/>
        </a:xfrm>
      </xdr:grpSpPr>
      <xdr:graphicFrame macro="">
        <xdr:nvGraphicFramePr>
          <xdr:cNvPr id="7202" name="Diagramm 34"/>
          <xdr:cNvGraphicFramePr>
            <a:graphicFrameLocks/>
          </xdr:cNvGraphicFramePr>
        </xdr:nvGraphicFramePr>
        <xdr:xfrm>
          <a:off x="1646" y="147"/>
          <a:ext cx="415" cy="4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7203" name="Group 35"/>
          <xdr:cNvGrpSpPr>
            <a:grpSpLocks/>
          </xdr:cNvGrpSpPr>
        </xdr:nvGrpSpPr>
        <xdr:grpSpPr bwMode="auto">
          <a:xfrm>
            <a:off x="1830" y="213"/>
            <a:ext cx="141" cy="209"/>
            <a:chOff x="1382" y="189"/>
            <a:chExt cx="141" cy="209"/>
          </a:xfrm>
        </xdr:grpSpPr>
        <xdr:sp macro="" textlink="">
          <xdr:nvSpPr>
            <xdr:cNvPr id="7204" name="Freeform 36"/>
            <xdr:cNvSpPr>
              <a:spLocks/>
            </xdr:cNvSpPr>
          </xdr:nvSpPr>
          <xdr:spPr bwMode="auto">
            <a:xfrm>
              <a:off x="1437" y="204"/>
              <a:ext cx="86" cy="90"/>
            </a:xfrm>
            <a:custGeom>
              <a:avLst/>
              <a:gdLst>
                <a:gd name="T0" fmla="*/ 741362 w 817562"/>
                <a:gd name="T1" fmla="*/ 41275 h 784225"/>
                <a:gd name="T2" fmla="*/ 312737 w 817562"/>
                <a:gd name="T3" fmla="*/ 31750 h 784225"/>
                <a:gd name="T4" fmla="*/ 55562 w 817562"/>
                <a:gd name="T5" fmla="*/ 231775 h 784225"/>
                <a:gd name="T6" fmla="*/ 17462 w 817562"/>
                <a:gd name="T7" fmla="*/ 393700 h 784225"/>
                <a:gd name="T8" fmla="*/ 160337 w 817562"/>
                <a:gd name="T9" fmla="*/ 631825 h 784225"/>
                <a:gd name="T10" fmla="*/ 303212 w 817562"/>
                <a:gd name="T11" fmla="*/ 727075 h 784225"/>
                <a:gd name="T12" fmla="*/ 379412 w 817562"/>
                <a:gd name="T13" fmla="*/ 774700 h 784225"/>
                <a:gd name="T14" fmla="*/ 484187 w 817562"/>
                <a:gd name="T15" fmla="*/ 669925 h 784225"/>
                <a:gd name="T16" fmla="*/ 674687 w 817562"/>
                <a:gd name="T17" fmla="*/ 307975 h 784225"/>
                <a:gd name="T18" fmla="*/ 769937 w 817562"/>
                <a:gd name="T19" fmla="*/ 107950 h 784225"/>
                <a:gd name="T20" fmla="*/ 741362 w 817562"/>
                <a:gd name="T21" fmla="*/ 41275 h 7842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817562" h="784225">
                  <a:moveTo>
                    <a:pt x="741362" y="41275"/>
                  </a:moveTo>
                  <a:cubicBezTo>
                    <a:pt x="665162" y="28575"/>
                    <a:pt x="427037" y="0"/>
                    <a:pt x="312737" y="31750"/>
                  </a:cubicBezTo>
                  <a:cubicBezTo>
                    <a:pt x="198437" y="63500"/>
                    <a:pt x="104774" y="171450"/>
                    <a:pt x="55562" y="231775"/>
                  </a:cubicBezTo>
                  <a:cubicBezTo>
                    <a:pt x="6350" y="292100"/>
                    <a:pt x="0" y="327025"/>
                    <a:pt x="17462" y="393700"/>
                  </a:cubicBezTo>
                  <a:cubicBezTo>
                    <a:pt x="34924" y="460375"/>
                    <a:pt x="112712" y="576263"/>
                    <a:pt x="160337" y="631825"/>
                  </a:cubicBezTo>
                  <a:cubicBezTo>
                    <a:pt x="207962" y="687387"/>
                    <a:pt x="266700" y="703263"/>
                    <a:pt x="303212" y="727075"/>
                  </a:cubicBezTo>
                  <a:cubicBezTo>
                    <a:pt x="339724" y="750887"/>
                    <a:pt x="349250" y="784225"/>
                    <a:pt x="379412" y="774700"/>
                  </a:cubicBezTo>
                  <a:cubicBezTo>
                    <a:pt x="409574" y="765175"/>
                    <a:pt x="434975" y="747712"/>
                    <a:pt x="484187" y="669925"/>
                  </a:cubicBezTo>
                  <a:cubicBezTo>
                    <a:pt x="533399" y="592138"/>
                    <a:pt x="627062" y="401638"/>
                    <a:pt x="674687" y="307975"/>
                  </a:cubicBezTo>
                  <a:cubicBezTo>
                    <a:pt x="722312" y="214312"/>
                    <a:pt x="762000" y="152400"/>
                    <a:pt x="769937" y="107950"/>
                  </a:cubicBezTo>
                  <a:cubicBezTo>
                    <a:pt x="777874" y="63500"/>
                    <a:pt x="817562" y="53975"/>
                    <a:pt x="741362" y="41275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9">
                <a:alpha val="0"/>
              </a:srgbClr>
            </a:solidFill>
            <a:ln w="3175" cap="rnd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</xdr:spPr>
        </xdr:sp>
        <xdr:sp macro="" textlink="">
          <xdr:nvSpPr>
            <xdr:cNvPr id="7205" name="Freeform 37"/>
            <xdr:cNvSpPr>
              <a:spLocks/>
            </xdr:cNvSpPr>
          </xdr:nvSpPr>
          <xdr:spPr bwMode="auto">
            <a:xfrm>
              <a:off x="1450" y="309"/>
              <a:ext cx="50" cy="89"/>
            </a:xfrm>
            <a:custGeom>
              <a:avLst/>
              <a:gdLst>
                <a:gd name="T0" fmla="*/ 46 w 50"/>
                <a:gd name="T1" fmla="*/ 3 h 84"/>
                <a:gd name="T2" fmla="*/ 40 w 50"/>
                <a:gd name="T3" fmla="*/ 1 h 84"/>
                <a:gd name="T4" fmla="*/ 33 w 50"/>
                <a:gd name="T5" fmla="*/ 6 h 84"/>
                <a:gd name="T6" fmla="*/ 13 w 50"/>
                <a:gd name="T7" fmla="*/ 36 h 84"/>
                <a:gd name="T8" fmla="*/ 6 w 50"/>
                <a:gd name="T9" fmla="*/ 55 h 84"/>
                <a:gd name="T10" fmla="*/ 1 w 50"/>
                <a:gd name="T11" fmla="*/ 73 h 84"/>
                <a:gd name="T12" fmla="*/ 1 w 50"/>
                <a:gd name="T13" fmla="*/ 82 h 84"/>
                <a:gd name="T14" fmla="*/ 7 w 50"/>
                <a:gd name="T15" fmla="*/ 83 h 84"/>
                <a:gd name="T16" fmla="*/ 14 w 50"/>
                <a:gd name="T17" fmla="*/ 77 h 84"/>
                <a:gd name="T18" fmla="*/ 36 w 50"/>
                <a:gd name="T19" fmla="*/ 45 h 84"/>
                <a:gd name="T20" fmla="*/ 43 w 50"/>
                <a:gd name="T21" fmla="*/ 32 h 84"/>
                <a:gd name="T22" fmla="*/ 47 w 50"/>
                <a:gd name="T23" fmla="*/ 23 h 84"/>
                <a:gd name="T24" fmla="*/ 50 w 50"/>
                <a:gd name="T25" fmla="*/ 16 h 84"/>
                <a:gd name="T26" fmla="*/ 49 w 50"/>
                <a:gd name="T27" fmla="*/ 10 h 84"/>
                <a:gd name="T28" fmla="*/ 46 w 50"/>
                <a:gd name="T29" fmla="*/ 3 h 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</a:cxnLst>
              <a:rect l="0" t="0" r="r" b="b"/>
              <a:pathLst>
                <a:path w="50" h="84">
                  <a:moveTo>
                    <a:pt x="46" y="3"/>
                  </a:moveTo>
                  <a:cubicBezTo>
                    <a:pt x="45" y="2"/>
                    <a:pt x="42" y="1"/>
                    <a:pt x="40" y="1"/>
                  </a:cubicBezTo>
                  <a:cubicBezTo>
                    <a:pt x="38" y="1"/>
                    <a:pt x="38" y="0"/>
                    <a:pt x="33" y="6"/>
                  </a:cubicBezTo>
                  <a:cubicBezTo>
                    <a:pt x="28" y="12"/>
                    <a:pt x="17" y="28"/>
                    <a:pt x="13" y="36"/>
                  </a:cubicBezTo>
                  <a:cubicBezTo>
                    <a:pt x="9" y="44"/>
                    <a:pt x="8" y="49"/>
                    <a:pt x="6" y="55"/>
                  </a:cubicBezTo>
                  <a:cubicBezTo>
                    <a:pt x="4" y="61"/>
                    <a:pt x="2" y="69"/>
                    <a:pt x="1" y="73"/>
                  </a:cubicBezTo>
                  <a:cubicBezTo>
                    <a:pt x="0" y="77"/>
                    <a:pt x="0" y="80"/>
                    <a:pt x="1" y="82"/>
                  </a:cubicBezTo>
                  <a:cubicBezTo>
                    <a:pt x="2" y="84"/>
                    <a:pt x="5" y="84"/>
                    <a:pt x="7" y="83"/>
                  </a:cubicBezTo>
                  <a:cubicBezTo>
                    <a:pt x="9" y="82"/>
                    <a:pt x="9" y="83"/>
                    <a:pt x="14" y="77"/>
                  </a:cubicBezTo>
                  <a:cubicBezTo>
                    <a:pt x="19" y="71"/>
                    <a:pt x="31" y="53"/>
                    <a:pt x="36" y="45"/>
                  </a:cubicBezTo>
                  <a:cubicBezTo>
                    <a:pt x="41" y="37"/>
                    <a:pt x="41" y="35"/>
                    <a:pt x="43" y="32"/>
                  </a:cubicBezTo>
                  <a:cubicBezTo>
                    <a:pt x="45" y="29"/>
                    <a:pt x="46" y="26"/>
                    <a:pt x="47" y="23"/>
                  </a:cubicBezTo>
                  <a:cubicBezTo>
                    <a:pt x="48" y="20"/>
                    <a:pt x="50" y="18"/>
                    <a:pt x="50" y="16"/>
                  </a:cubicBezTo>
                  <a:cubicBezTo>
                    <a:pt x="50" y="14"/>
                    <a:pt x="50" y="12"/>
                    <a:pt x="49" y="10"/>
                  </a:cubicBezTo>
                  <a:cubicBezTo>
                    <a:pt x="48" y="8"/>
                    <a:pt x="47" y="4"/>
                    <a:pt x="46" y="3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65">
                <a:alpha val="0"/>
              </a:srgbClr>
            </a:solidFill>
            <a:ln w="3175" cap="rnd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</xdr:spPr>
        </xdr:sp>
        <xdr:sp macro="" textlink="">
          <xdr:nvSpPr>
            <xdr:cNvPr id="7206" name="Freeform 38"/>
            <xdr:cNvSpPr>
              <a:spLocks/>
            </xdr:cNvSpPr>
          </xdr:nvSpPr>
          <xdr:spPr bwMode="auto">
            <a:xfrm>
              <a:off x="1382" y="189"/>
              <a:ext cx="53" cy="73"/>
            </a:xfrm>
            <a:custGeom>
              <a:avLst/>
              <a:gdLst>
                <a:gd name="T0" fmla="*/ 43 w 53"/>
                <a:gd name="T1" fmla="*/ 3 h 69"/>
                <a:gd name="T2" fmla="*/ 18 w 53"/>
                <a:gd name="T3" fmla="*/ 22 h 69"/>
                <a:gd name="T4" fmla="*/ 3 w 53"/>
                <a:gd name="T5" fmla="*/ 49 h 69"/>
                <a:gd name="T6" fmla="*/ 2 w 53"/>
                <a:gd name="T7" fmla="*/ 64 h 69"/>
                <a:gd name="T8" fmla="*/ 13 w 53"/>
                <a:gd name="T9" fmla="*/ 69 h 69"/>
                <a:gd name="T10" fmla="*/ 24 w 53"/>
                <a:gd name="T11" fmla="*/ 63 h 69"/>
                <a:gd name="T12" fmla="*/ 31 w 53"/>
                <a:gd name="T13" fmla="*/ 52 h 69"/>
                <a:gd name="T14" fmla="*/ 43 w 53"/>
                <a:gd name="T15" fmla="*/ 32 h 69"/>
                <a:gd name="T16" fmla="*/ 49 w 53"/>
                <a:gd name="T17" fmla="*/ 22 h 69"/>
                <a:gd name="T18" fmla="*/ 53 w 53"/>
                <a:gd name="T19" fmla="*/ 15 h 69"/>
                <a:gd name="T20" fmla="*/ 51 w 53"/>
                <a:gd name="T21" fmla="*/ 6 h 69"/>
                <a:gd name="T22" fmla="*/ 43 w 53"/>
                <a:gd name="T23" fmla="*/ 3 h 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53" h="69">
                  <a:moveTo>
                    <a:pt x="43" y="3"/>
                  </a:moveTo>
                  <a:cubicBezTo>
                    <a:pt x="38" y="6"/>
                    <a:pt x="25" y="14"/>
                    <a:pt x="18" y="22"/>
                  </a:cubicBezTo>
                  <a:cubicBezTo>
                    <a:pt x="11" y="30"/>
                    <a:pt x="6" y="42"/>
                    <a:pt x="3" y="49"/>
                  </a:cubicBezTo>
                  <a:cubicBezTo>
                    <a:pt x="0" y="56"/>
                    <a:pt x="0" y="61"/>
                    <a:pt x="2" y="64"/>
                  </a:cubicBezTo>
                  <a:cubicBezTo>
                    <a:pt x="4" y="67"/>
                    <a:pt x="9" y="69"/>
                    <a:pt x="13" y="69"/>
                  </a:cubicBezTo>
                  <a:cubicBezTo>
                    <a:pt x="17" y="69"/>
                    <a:pt x="21" y="66"/>
                    <a:pt x="24" y="63"/>
                  </a:cubicBezTo>
                  <a:cubicBezTo>
                    <a:pt x="27" y="60"/>
                    <a:pt x="28" y="57"/>
                    <a:pt x="31" y="52"/>
                  </a:cubicBezTo>
                  <a:cubicBezTo>
                    <a:pt x="34" y="47"/>
                    <a:pt x="40" y="37"/>
                    <a:pt x="43" y="32"/>
                  </a:cubicBezTo>
                  <a:cubicBezTo>
                    <a:pt x="46" y="27"/>
                    <a:pt x="47" y="25"/>
                    <a:pt x="49" y="22"/>
                  </a:cubicBezTo>
                  <a:cubicBezTo>
                    <a:pt x="51" y="19"/>
                    <a:pt x="53" y="18"/>
                    <a:pt x="53" y="15"/>
                  </a:cubicBezTo>
                  <a:cubicBezTo>
                    <a:pt x="53" y="12"/>
                    <a:pt x="52" y="8"/>
                    <a:pt x="51" y="6"/>
                  </a:cubicBezTo>
                  <a:cubicBezTo>
                    <a:pt x="50" y="4"/>
                    <a:pt x="48" y="0"/>
                    <a:pt x="43" y="3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65">
                <a:alpha val="0"/>
              </a:srgbClr>
            </a:solidFill>
            <a:ln w="3175" cap="rnd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6</xdr:col>
      <xdr:colOff>1047750</xdr:colOff>
      <xdr:row>70</xdr:row>
      <xdr:rowOff>219075</xdr:rowOff>
    </xdr:from>
    <xdr:to>
      <xdr:col>10</xdr:col>
      <xdr:colOff>628650</xdr:colOff>
      <xdr:row>91</xdr:row>
      <xdr:rowOff>19050</xdr:rowOff>
    </xdr:to>
    <xdr:grpSp>
      <xdr:nvGrpSpPr>
        <xdr:cNvPr id="7223" name="Group 55"/>
        <xdr:cNvGrpSpPr>
          <a:grpSpLocks/>
        </xdr:cNvGrpSpPr>
      </xdr:nvGrpSpPr>
      <xdr:grpSpPr bwMode="auto">
        <a:xfrm>
          <a:off x="5610225" y="16297275"/>
          <a:ext cx="3962400" cy="4600575"/>
          <a:chOff x="1306" y="738"/>
          <a:chExt cx="416" cy="483"/>
        </a:xfrm>
      </xdr:grpSpPr>
      <xdr:graphicFrame macro="">
        <xdr:nvGraphicFramePr>
          <xdr:cNvPr id="7218" name="Diagramm 50"/>
          <xdr:cNvGraphicFramePr>
            <a:graphicFrameLocks/>
          </xdr:cNvGraphicFramePr>
        </xdr:nvGraphicFramePr>
        <xdr:xfrm>
          <a:off x="1306" y="738"/>
          <a:ext cx="416" cy="4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7217" name="Group 49"/>
          <xdr:cNvGrpSpPr>
            <a:grpSpLocks/>
          </xdr:cNvGrpSpPr>
        </xdr:nvGrpSpPr>
        <xdr:grpSpPr bwMode="auto">
          <a:xfrm>
            <a:off x="1494" y="801"/>
            <a:ext cx="130" cy="335"/>
            <a:chOff x="1484" y="727"/>
            <a:chExt cx="130" cy="332"/>
          </a:xfrm>
        </xdr:grpSpPr>
        <xdr:sp macro="" textlink="">
          <xdr:nvSpPr>
            <xdr:cNvPr id="7214" name="Freeform 46"/>
            <xdr:cNvSpPr>
              <a:spLocks/>
            </xdr:cNvSpPr>
          </xdr:nvSpPr>
          <xdr:spPr bwMode="auto">
            <a:xfrm>
              <a:off x="1484" y="727"/>
              <a:ext cx="56" cy="55"/>
            </a:xfrm>
            <a:custGeom>
              <a:avLst/>
              <a:gdLst>
                <a:gd name="T0" fmla="*/ 0 w 56"/>
                <a:gd name="T1" fmla="*/ 47 h 55"/>
                <a:gd name="T2" fmla="*/ 1 w 56"/>
                <a:gd name="T3" fmla="*/ 30 h 55"/>
                <a:gd name="T4" fmla="*/ 10 w 56"/>
                <a:gd name="T5" fmla="*/ 23 h 55"/>
                <a:gd name="T6" fmla="*/ 29 w 56"/>
                <a:gd name="T7" fmla="*/ 6 h 55"/>
                <a:gd name="T8" fmla="*/ 38 w 56"/>
                <a:gd name="T9" fmla="*/ 2 h 55"/>
                <a:gd name="T10" fmla="*/ 51 w 56"/>
                <a:gd name="T11" fmla="*/ 3 h 55"/>
                <a:gd name="T12" fmla="*/ 45 w 56"/>
                <a:gd name="T13" fmla="*/ 20 h 55"/>
                <a:gd name="T14" fmla="*/ 31 w 56"/>
                <a:gd name="T15" fmla="*/ 30 h 55"/>
                <a:gd name="T16" fmla="*/ 15 w 56"/>
                <a:gd name="T17" fmla="*/ 53 h 55"/>
                <a:gd name="T18" fmla="*/ 0 w 56"/>
                <a:gd name="T19" fmla="*/ 47 h 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56" h="55">
                  <a:moveTo>
                    <a:pt x="0" y="47"/>
                  </a:moveTo>
                  <a:cubicBezTo>
                    <a:pt x="0" y="41"/>
                    <a:pt x="0" y="36"/>
                    <a:pt x="1" y="30"/>
                  </a:cubicBezTo>
                  <a:cubicBezTo>
                    <a:pt x="2" y="26"/>
                    <a:pt x="10" y="23"/>
                    <a:pt x="10" y="23"/>
                  </a:cubicBezTo>
                  <a:cubicBezTo>
                    <a:pt x="12" y="16"/>
                    <a:pt x="23" y="10"/>
                    <a:pt x="29" y="6"/>
                  </a:cubicBezTo>
                  <a:cubicBezTo>
                    <a:pt x="32" y="4"/>
                    <a:pt x="38" y="2"/>
                    <a:pt x="38" y="2"/>
                  </a:cubicBezTo>
                  <a:cubicBezTo>
                    <a:pt x="42" y="2"/>
                    <a:pt x="48" y="0"/>
                    <a:pt x="51" y="3"/>
                  </a:cubicBezTo>
                  <a:cubicBezTo>
                    <a:pt x="56" y="9"/>
                    <a:pt x="50" y="18"/>
                    <a:pt x="45" y="20"/>
                  </a:cubicBezTo>
                  <a:cubicBezTo>
                    <a:pt x="42" y="25"/>
                    <a:pt x="35" y="25"/>
                    <a:pt x="31" y="30"/>
                  </a:cubicBezTo>
                  <a:cubicBezTo>
                    <a:pt x="25" y="38"/>
                    <a:pt x="22" y="46"/>
                    <a:pt x="15" y="53"/>
                  </a:cubicBezTo>
                  <a:cubicBezTo>
                    <a:pt x="9" y="52"/>
                    <a:pt x="0" y="55"/>
                    <a:pt x="0" y="47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65">
                <a:alpha val="0"/>
              </a:srgbClr>
            </a:solidFill>
            <a:ln w="3175" cap="rnd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</xdr:spPr>
        </xdr:sp>
        <xdr:sp macro="" textlink="">
          <xdr:nvSpPr>
            <xdr:cNvPr id="7215" name="Freeform 47"/>
            <xdr:cNvSpPr>
              <a:spLocks/>
            </xdr:cNvSpPr>
          </xdr:nvSpPr>
          <xdr:spPr bwMode="auto">
            <a:xfrm>
              <a:off x="1547" y="821"/>
              <a:ext cx="67" cy="117"/>
            </a:xfrm>
            <a:custGeom>
              <a:avLst/>
              <a:gdLst>
                <a:gd name="T0" fmla="*/ 5 w 67"/>
                <a:gd name="T1" fmla="*/ 6 h 117"/>
                <a:gd name="T2" fmla="*/ 4 w 67"/>
                <a:gd name="T3" fmla="*/ 29 h 117"/>
                <a:gd name="T4" fmla="*/ 30 w 67"/>
                <a:gd name="T5" fmla="*/ 53 h 117"/>
                <a:gd name="T6" fmla="*/ 33 w 67"/>
                <a:gd name="T7" fmla="*/ 62 h 117"/>
                <a:gd name="T8" fmla="*/ 31 w 67"/>
                <a:gd name="T9" fmla="*/ 80 h 117"/>
                <a:gd name="T10" fmla="*/ 22 w 67"/>
                <a:gd name="T11" fmla="*/ 92 h 117"/>
                <a:gd name="T12" fmla="*/ 23 w 67"/>
                <a:gd name="T13" fmla="*/ 113 h 117"/>
                <a:gd name="T14" fmla="*/ 32 w 67"/>
                <a:gd name="T15" fmla="*/ 117 h 117"/>
                <a:gd name="T16" fmla="*/ 53 w 67"/>
                <a:gd name="T17" fmla="*/ 108 h 117"/>
                <a:gd name="T18" fmla="*/ 62 w 67"/>
                <a:gd name="T19" fmla="*/ 85 h 117"/>
                <a:gd name="T20" fmla="*/ 67 w 67"/>
                <a:gd name="T21" fmla="*/ 73 h 117"/>
                <a:gd name="T22" fmla="*/ 60 w 67"/>
                <a:gd name="T23" fmla="*/ 54 h 117"/>
                <a:gd name="T24" fmla="*/ 44 w 67"/>
                <a:gd name="T25" fmla="*/ 37 h 117"/>
                <a:gd name="T26" fmla="*/ 30 w 67"/>
                <a:gd name="T27" fmla="*/ 21 h 117"/>
                <a:gd name="T28" fmla="*/ 20 w 67"/>
                <a:gd name="T29" fmla="*/ 7 h 117"/>
                <a:gd name="T30" fmla="*/ 12 w 67"/>
                <a:gd name="T31" fmla="*/ 0 h 117"/>
                <a:gd name="T32" fmla="*/ 5 w 67"/>
                <a:gd name="T33" fmla="*/ 6 h 1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67" h="117">
                  <a:moveTo>
                    <a:pt x="5" y="6"/>
                  </a:moveTo>
                  <a:cubicBezTo>
                    <a:pt x="0" y="14"/>
                    <a:pt x="2" y="10"/>
                    <a:pt x="4" y="29"/>
                  </a:cubicBezTo>
                  <a:cubicBezTo>
                    <a:pt x="5" y="41"/>
                    <a:pt x="21" y="47"/>
                    <a:pt x="30" y="53"/>
                  </a:cubicBezTo>
                  <a:cubicBezTo>
                    <a:pt x="31" y="56"/>
                    <a:pt x="33" y="62"/>
                    <a:pt x="33" y="62"/>
                  </a:cubicBezTo>
                  <a:cubicBezTo>
                    <a:pt x="33" y="68"/>
                    <a:pt x="34" y="75"/>
                    <a:pt x="31" y="80"/>
                  </a:cubicBezTo>
                  <a:cubicBezTo>
                    <a:pt x="28" y="84"/>
                    <a:pt x="22" y="92"/>
                    <a:pt x="22" y="92"/>
                  </a:cubicBezTo>
                  <a:cubicBezTo>
                    <a:pt x="22" y="99"/>
                    <a:pt x="22" y="106"/>
                    <a:pt x="23" y="113"/>
                  </a:cubicBezTo>
                  <a:cubicBezTo>
                    <a:pt x="24" y="116"/>
                    <a:pt x="32" y="117"/>
                    <a:pt x="32" y="117"/>
                  </a:cubicBezTo>
                  <a:cubicBezTo>
                    <a:pt x="42" y="116"/>
                    <a:pt x="45" y="111"/>
                    <a:pt x="53" y="108"/>
                  </a:cubicBezTo>
                  <a:cubicBezTo>
                    <a:pt x="58" y="100"/>
                    <a:pt x="60" y="94"/>
                    <a:pt x="62" y="85"/>
                  </a:cubicBezTo>
                  <a:cubicBezTo>
                    <a:pt x="63" y="81"/>
                    <a:pt x="67" y="73"/>
                    <a:pt x="67" y="73"/>
                  </a:cubicBezTo>
                  <a:cubicBezTo>
                    <a:pt x="66" y="64"/>
                    <a:pt x="67" y="59"/>
                    <a:pt x="60" y="54"/>
                  </a:cubicBezTo>
                  <a:cubicBezTo>
                    <a:pt x="56" y="48"/>
                    <a:pt x="50" y="41"/>
                    <a:pt x="44" y="37"/>
                  </a:cubicBezTo>
                  <a:cubicBezTo>
                    <a:pt x="40" y="32"/>
                    <a:pt x="36" y="25"/>
                    <a:pt x="30" y="21"/>
                  </a:cubicBezTo>
                  <a:cubicBezTo>
                    <a:pt x="27" y="16"/>
                    <a:pt x="25" y="10"/>
                    <a:pt x="20" y="7"/>
                  </a:cubicBezTo>
                  <a:cubicBezTo>
                    <a:pt x="18" y="4"/>
                    <a:pt x="12" y="0"/>
                    <a:pt x="12" y="0"/>
                  </a:cubicBezTo>
                  <a:cubicBezTo>
                    <a:pt x="9" y="2"/>
                    <a:pt x="8" y="5"/>
                    <a:pt x="5" y="6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65">
                <a:alpha val="0"/>
              </a:srgbClr>
            </a:solidFill>
            <a:ln w="3175" cap="rnd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</xdr:spPr>
        </xdr:sp>
        <xdr:sp macro="" textlink="">
          <xdr:nvSpPr>
            <xdr:cNvPr id="7216" name="Freeform 48"/>
            <xdr:cNvSpPr>
              <a:spLocks/>
            </xdr:cNvSpPr>
          </xdr:nvSpPr>
          <xdr:spPr bwMode="auto">
            <a:xfrm>
              <a:off x="1540" y="992"/>
              <a:ext cx="62" cy="67"/>
            </a:xfrm>
            <a:custGeom>
              <a:avLst/>
              <a:gdLst>
                <a:gd name="T0" fmla="*/ 52 w 62"/>
                <a:gd name="T1" fmla="*/ 0 h 67"/>
                <a:gd name="T2" fmla="*/ 41 w 62"/>
                <a:gd name="T3" fmla="*/ 5 h 67"/>
                <a:gd name="T4" fmla="*/ 24 w 62"/>
                <a:gd name="T5" fmla="*/ 39 h 67"/>
                <a:gd name="T6" fmla="*/ 9 w 62"/>
                <a:gd name="T7" fmla="*/ 50 h 67"/>
                <a:gd name="T8" fmla="*/ 9 w 62"/>
                <a:gd name="T9" fmla="*/ 67 h 67"/>
                <a:gd name="T10" fmla="*/ 26 w 62"/>
                <a:gd name="T11" fmla="*/ 66 h 67"/>
                <a:gd name="T12" fmla="*/ 32 w 62"/>
                <a:gd name="T13" fmla="*/ 64 h 67"/>
                <a:gd name="T14" fmla="*/ 49 w 62"/>
                <a:gd name="T15" fmla="*/ 50 h 67"/>
                <a:gd name="T16" fmla="*/ 58 w 62"/>
                <a:gd name="T17" fmla="*/ 35 h 67"/>
                <a:gd name="T18" fmla="*/ 52 w 62"/>
                <a:gd name="T19" fmla="*/ 0 h 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62" h="67">
                  <a:moveTo>
                    <a:pt x="52" y="0"/>
                  </a:moveTo>
                  <a:cubicBezTo>
                    <a:pt x="47" y="2"/>
                    <a:pt x="43" y="0"/>
                    <a:pt x="41" y="5"/>
                  </a:cubicBezTo>
                  <a:cubicBezTo>
                    <a:pt x="39" y="19"/>
                    <a:pt x="37" y="30"/>
                    <a:pt x="24" y="39"/>
                  </a:cubicBezTo>
                  <a:cubicBezTo>
                    <a:pt x="19" y="42"/>
                    <a:pt x="9" y="50"/>
                    <a:pt x="9" y="50"/>
                  </a:cubicBezTo>
                  <a:cubicBezTo>
                    <a:pt x="6" y="55"/>
                    <a:pt x="0" y="64"/>
                    <a:pt x="9" y="67"/>
                  </a:cubicBezTo>
                  <a:cubicBezTo>
                    <a:pt x="15" y="67"/>
                    <a:pt x="20" y="67"/>
                    <a:pt x="26" y="66"/>
                  </a:cubicBezTo>
                  <a:cubicBezTo>
                    <a:pt x="28" y="66"/>
                    <a:pt x="32" y="64"/>
                    <a:pt x="32" y="64"/>
                  </a:cubicBezTo>
                  <a:cubicBezTo>
                    <a:pt x="37" y="59"/>
                    <a:pt x="43" y="52"/>
                    <a:pt x="49" y="50"/>
                  </a:cubicBezTo>
                  <a:cubicBezTo>
                    <a:pt x="52" y="45"/>
                    <a:pt x="56" y="41"/>
                    <a:pt x="58" y="35"/>
                  </a:cubicBezTo>
                  <a:cubicBezTo>
                    <a:pt x="59" y="22"/>
                    <a:pt x="62" y="10"/>
                    <a:pt x="52" y="0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FFFFFF" mc:Ignorable="a14" a14:legacySpreadsheetColorIndex="65">
                <a:alpha val="0"/>
              </a:srgbClr>
            </a:solidFill>
            <a:ln w="3175" cap="rnd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</xdr:spPr>
        </xdr:sp>
      </xdr:grpSp>
    </xdr:grpSp>
    <xdr:clientData/>
  </xdr:twoCellAnchor>
  <xdr:twoCellAnchor editAs="oneCell">
    <xdr:from>
      <xdr:col>2</xdr:col>
      <xdr:colOff>466725</xdr:colOff>
      <xdr:row>71</xdr:row>
      <xdr:rowOff>0</xdr:rowOff>
    </xdr:from>
    <xdr:to>
      <xdr:col>6</xdr:col>
      <xdr:colOff>57150</xdr:colOff>
      <xdr:row>91</xdr:row>
      <xdr:rowOff>38100</xdr:rowOff>
    </xdr:to>
    <xdr:graphicFrame macro="">
      <xdr:nvGraphicFramePr>
        <xdr:cNvPr id="7222" name="Diagramm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</xdr:col>
      <xdr:colOff>161925</xdr:colOff>
      <xdr:row>93</xdr:row>
      <xdr:rowOff>130669</xdr:rowOff>
    </xdr:from>
    <xdr:ext cx="9947595" cy="272062"/>
    <xdr:sp macro="" textlink="">
      <xdr:nvSpPr>
        <xdr:cNvPr id="7224" name="Text Box 56"/>
        <xdr:cNvSpPr txBox="1">
          <a:spLocks noChangeArrowheads="1"/>
        </xdr:cNvSpPr>
      </xdr:nvSpPr>
      <xdr:spPr bwMode="auto">
        <a:xfrm>
          <a:off x="342900" y="21466669"/>
          <a:ext cx="9947595" cy="272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27432" anchor="ctr" upright="1">
          <a:spAutoFit/>
        </a:bodyPr>
        <a:lstStyle/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The two were supported - only these profited from the programme, all others did not. Other good readers were discouraged.</a:t>
          </a:r>
        </a:p>
      </xdr:txBody>
    </xdr:sp>
    <xdr:clientData/>
  </xdr:one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0.15502</cdr:x>
      <cdr:y>0.16118</cdr:y>
    </cdr:from>
    <cdr:to>
      <cdr:x>0.93525</cdr:x>
      <cdr:y>0.85669</cdr:y>
    </cdr:to>
    <cdr:sp macro="" textlink="">
      <cdr:nvSpPr>
        <cdr:cNvPr id="112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5942" y="743153"/>
          <a:ext cx="3084171" cy="31931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val="EAEAEA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0.15451</cdr:x>
      <cdr:y>0.16067</cdr:y>
    </cdr:from>
    <cdr:to>
      <cdr:x>0.93503</cdr:x>
      <cdr:y>0.85695</cdr:y>
    </cdr:to>
    <cdr:sp macro="" textlink="">
      <cdr:nvSpPr>
        <cdr:cNvPr id="481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5404" y="742367"/>
          <a:ext cx="3092753" cy="32032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val="EAEAEA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0.15451</cdr:x>
      <cdr:y>0.16067</cdr:y>
    </cdr:from>
    <cdr:to>
      <cdr:x>0.93503</cdr:x>
      <cdr:y>0.85695</cdr:y>
    </cdr:to>
    <cdr:sp macro="" textlink="">
      <cdr:nvSpPr>
        <cdr:cNvPr id="583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5404" y="742367"/>
          <a:ext cx="3092753" cy="32032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666750</xdr:colOff>
          <xdr:row>4</xdr:row>
          <xdr:rowOff>28575</xdr:rowOff>
        </xdr:from>
        <xdr:to>
          <xdr:col>10</xdr:col>
          <xdr:colOff>885825</xdr:colOff>
          <xdr:row>33</xdr:row>
          <xdr:rowOff>57150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466725</xdr:colOff>
          <xdr:row>34</xdr:row>
          <xdr:rowOff>66675</xdr:rowOff>
        </xdr:from>
        <xdr:to>
          <xdr:col>11</xdr:col>
          <xdr:colOff>533400</xdr:colOff>
          <xdr:row>59</xdr:row>
          <xdr:rowOff>95250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65</xdr:row>
          <xdr:rowOff>66675</xdr:rowOff>
        </xdr:from>
        <xdr:to>
          <xdr:col>11</xdr:col>
          <xdr:colOff>619125</xdr:colOff>
          <xdr:row>77</xdr:row>
          <xdr:rowOff>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447675</xdr:colOff>
          <xdr:row>77</xdr:row>
          <xdr:rowOff>0</xdr:rowOff>
        </xdr:from>
        <xdr:to>
          <xdr:col>11</xdr:col>
          <xdr:colOff>561975</xdr:colOff>
          <xdr:row>89</xdr:row>
          <xdr:rowOff>114300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790575</xdr:colOff>
      <xdr:row>35</xdr:row>
      <xdr:rowOff>219075</xdr:rowOff>
    </xdr:from>
    <xdr:to>
      <xdr:col>11</xdr:col>
      <xdr:colOff>514350</xdr:colOff>
      <xdr:row>47</xdr:row>
      <xdr:rowOff>104775</xdr:rowOff>
    </xdr:to>
    <xdr:sp macro="" textlink="">
      <xdr:nvSpPr>
        <xdr:cNvPr id="9221" name="Rectangle 5"/>
        <xdr:cNvSpPr>
          <a:spLocks noChangeArrowheads="1"/>
        </xdr:cNvSpPr>
      </xdr:nvSpPr>
      <xdr:spPr bwMode="auto">
        <a:xfrm>
          <a:off x="2095500" y="8220075"/>
          <a:ext cx="8258175" cy="2628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</xdr:col>
      <xdr:colOff>790575</xdr:colOff>
      <xdr:row>50</xdr:row>
      <xdr:rowOff>57150</xdr:rowOff>
    </xdr:from>
    <xdr:to>
      <xdr:col>11</xdr:col>
      <xdr:colOff>514350</xdr:colOff>
      <xdr:row>60</xdr:row>
      <xdr:rowOff>0</xdr:rowOff>
    </xdr:to>
    <xdr:sp macro="" textlink="">
      <xdr:nvSpPr>
        <xdr:cNvPr id="9222" name="Rectangle 6"/>
        <xdr:cNvSpPr>
          <a:spLocks noChangeArrowheads="1"/>
        </xdr:cNvSpPr>
      </xdr:nvSpPr>
      <xdr:spPr bwMode="auto">
        <a:xfrm>
          <a:off x="2095500" y="11487150"/>
          <a:ext cx="8258175" cy="2228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66</xdr:row>
      <xdr:rowOff>190500</xdr:rowOff>
    </xdr:from>
    <xdr:to>
      <xdr:col>11</xdr:col>
      <xdr:colOff>495300</xdr:colOff>
      <xdr:row>77</xdr:row>
      <xdr:rowOff>0</xdr:rowOff>
    </xdr:to>
    <xdr:sp macro="" textlink="">
      <xdr:nvSpPr>
        <xdr:cNvPr id="9223" name="Rectangle 7"/>
        <xdr:cNvSpPr>
          <a:spLocks noChangeArrowheads="1"/>
        </xdr:cNvSpPr>
      </xdr:nvSpPr>
      <xdr:spPr bwMode="auto">
        <a:xfrm>
          <a:off x="1933575" y="15278100"/>
          <a:ext cx="8401050" cy="2324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77</xdr:row>
      <xdr:rowOff>114300</xdr:rowOff>
    </xdr:from>
    <xdr:to>
      <xdr:col>11</xdr:col>
      <xdr:colOff>485775</xdr:colOff>
      <xdr:row>89</xdr:row>
      <xdr:rowOff>66675</xdr:rowOff>
    </xdr:to>
    <xdr:sp macro="" textlink="">
      <xdr:nvSpPr>
        <xdr:cNvPr id="9224" name="Rectangle 8"/>
        <xdr:cNvSpPr>
          <a:spLocks noChangeArrowheads="1"/>
        </xdr:cNvSpPr>
      </xdr:nvSpPr>
      <xdr:spPr bwMode="auto">
        <a:xfrm>
          <a:off x="1933575" y="17716500"/>
          <a:ext cx="8391525" cy="2695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prstDash val="sysDot"/>
          <a:miter lim="800000"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3</xdr:row>
          <xdr:rowOff>47625</xdr:rowOff>
        </xdr:from>
        <xdr:to>
          <xdr:col>9</xdr:col>
          <xdr:colOff>333375</xdr:colOff>
          <xdr:row>27</xdr:row>
          <xdr:rowOff>57150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457200</xdr:colOff>
          <xdr:row>36</xdr:row>
          <xdr:rowOff>66675</xdr:rowOff>
        </xdr:from>
        <xdr:to>
          <xdr:col>10</xdr:col>
          <xdr:colOff>0</xdr:colOff>
          <xdr:row>58</xdr:row>
          <xdr:rowOff>47625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571500</xdr:colOff>
      <xdr:row>37</xdr:row>
      <xdr:rowOff>180975</xdr:rowOff>
    </xdr:from>
    <xdr:to>
      <xdr:col>10</xdr:col>
      <xdr:colOff>0</xdr:colOff>
      <xdr:row>58</xdr:row>
      <xdr:rowOff>28575</xdr:rowOff>
    </xdr:to>
    <xdr:sp macro="" textlink="">
      <xdr:nvSpPr>
        <xdr:cNvPr id="10243" name="Rectangle 3"/>
        <xdr:cNvSpPr>
          <a:spLocks noChangeArrowheads="1"/>
        </xdr:cNvSpPr>
      </xdr:nvSpPr>
      <xdr:spPr bwMode="auto">
        <a:xfrm>
          <a:off x="1771650" y="8639175"/>
          <a:ext cx="9286875" cy="4648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prstDash val="sysDot"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4</xdr:row>
      <xdr:rowOff>28575</xdr:rowOff>
    </xdr:from>
    <xdr:to>
      <xdr:col>9</xdr:col>
      <xdr:colOff>19050</xdr:colOff>
      <xdr:row>24</xdr:row>
      <xdr:rowOff>123825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942975"/>
          <a:ext cx="6267450" cy="466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5</xdr:row>
      <xdr:rowOff>19050</xdr:rowOff>
    </xdr:from>
    <xdr:to>
      <xdr:col>11</xdr:col>
      <xdr:colOff>1038225</xdr:colOff>
      <xdr:row>25</xdr:row>
      <xdr:rowOff>19050</xdr:rowOff>
    </xdr:to>
    <xdr:graphicFrame macro="">
      <xdr:nvGraphicFramePr>
        <xdr:cNvPr id="4114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36</xdr:row>
      <xdr:rowOff>9525</xdr:rowOff>
    </xdr:from>
    <xdr:to>
      <xdr:col>12</xdr:col>
      <xdr:colOff>0</xdr:colOff>
      <xdr:row>56</xdr:row>
      <xdr:rowOff>9525</xdr:rowOff>
    </xdr:to>
    <xdr:graphicFrame macro="">
      <xdr:nvGraphicFramePr>
        <xdr:cNvPr id="4121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581025</xdr:colOff>
      <xdr:row>5</xdr:row>
      <xdr:rowOff>76200</xdr:rowOff>
    </xdr:from>
    <xdr:to>
      <xdr:col>12</xdr:col>
      <xdr:colOff>19050</xdr:colOff>
      <xdr:row>26</xdr:row>
      <xdr:rowOff>47625</xdr:rowOff>
    </xdr:to>
    <xdr:grpSp>
      <xdr:nvGrpSpPr>
        <xdr:cNvPr id="4127" name="Group 31"/>
        <xdr:cNvGrpSpPr>
          <a:grpSpLocks/>
        </xdr:cNvGrpSpPr>
      </xdr:nvGrpSpPr>
      <xdr:grpSpPr bwMode="auto">
        <a:xfrm>
          <a:off x="6229350" y="1219200"/>
          <a:ext cx="4772025" cy="4772025"/>
          <a:chOff x="655" y="127"/>
          <a:chExt cx="501" cy="501"/>
        </a:xfrm>
      </xdr:grpSpPr>
      <xdr:sp macro="" textlink="">
        <xdr:nvSpPr>
          <xdr:cNvPr id="4115" name="Text Box 19"/>
          <xdr:cNvSpPr txBox="1">
            <a:spLocks noChangeArrowheads="1"/>
          </xdr:cNvSpPr>
        </xdr:nvSpPr>
        <xdr:spPr bwMode="auto">
          <a:xfrm>
            <a:off x="663" y="604"/>
            <a:ext cx="484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27432" tIns="22860" rIns="0" bIns="22860" anchor="ctr" upright="1">
            <a:spAutoFit/>
          </a:bodyPr>
          <a:lstStyle/>
          <a:p>
            <a:pPr algn="l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Such a size of correlation is quite big for empirical research</a:t>
            </a:r>
          </a:p>
        </xdr:txBody>
      </xdr:sp>
      <xdr:graphicFrame macro="">
        <xdr:nvGraphicFramePr>
          <xdr:cNvPr id="4097" name="Diagramm 1"/>
          <xdr:cNvGraphicFramePr>
            <a:graphicFrameLocks/>
          </xdr:cNvGraphicFramePr>
        </xdr:nvGraphicFramePr>
        <xdr:xfrm>
          <a:off x="655" y="127"/>
          <a:ext cx="490" cy="4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7</xdr:col>
      <xdr:colOff>485775</xdr:colOff>
      <xdr:row>36</xdr:row>
      <xdr:rowOff>85725</xdr:rowOff>
    </xdr:from>
    <xdr:to>
      <xdr:col>11</xdr:col>
      <xdr:colOff>981075</xdr:colOff>
      <xdr:row>56</xdr:row>
      <xdr:rowOff>85725</xdr:rowOff>
    </xdr:to>
    <xdr:graphicFrame macro="">
      <xdr:nvGraphicFramePr>
        <xdr:cNvPr id="40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9525</xdr:colOff>
      <xdr:row>68</xdr:row>
      <xdr:rowOff>0</xdr:rowOff>
    </xdr:from>
    <xdr:ext cx="6210300" cy="1409700"/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438150" y="15544800"/>
          <a:ext cx="621030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27432" anchor="ctr" upright="1">
          <a:spAutoFit/>
        </a:bodyPr>
        <a:lstStyle/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Correlation may reflect a causal influence</a:t>
          </a:r>
        </a:p>
        <a:p>
          <a:pPr algn="l" rtl="0">
            <a:defRPr sz="1000"/>
          </a:pPr>
          <a:endParaRPr lang="de-AT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Correlation may be "caused" by third variables</a:t>
          </a:r>
        </a:p>
        <a:p>
          <a:pPr algn="l" rtl="0">
            <a:defRPr sz="1000"/>
          </a:pPr>
          <a:endParaRPr lang="de-AT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If third variables are not studied, if data are missing about third variables,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one might erroneously interpret correlation as causal influence.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0.7988</cdr:x>
      <cdr:y>0.80258</cdr:y>
    </cdr:from>
    <cdr:to>
      <cdr:x>0.98176</cdr:x>
      <cdr:y>0.85252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6595" y="3680196"/>
          <a:ext cx="857379" cy="2288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 = 0.255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0.00998</cdr:x>
      <cdr:y>0.94603</cdr:y>
    </cdr:from>
    <cdr:to>
      <cdr:x>0.41719</cdr:x>
      <cdr:y>0.98348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37436"/>
          <a:ext cx="1943200" cy="171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Drag this diagram to the grey area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76</xdr:row>
      <xdr:rowOff>123825</xdr:rowOff>
    </xdr:from>
    <xdr:to>
      <xdr:col>6</xdr:col>
      <xdr:colOff>647700</xdr:colOff>
      <xdr:row>79</xdr:row>
      <xdr:rowOff>152400</xdr:rowOff>
    </xdr:to>
    <xdr:sp macro="" textlink="">
      <xdr:nvSpPr>
        <xdr:cNvPr id="5147" name="Text Box 27"/>
        <xdr:cNvSpPr txBox="1">
          <a:spLocks noChangeArrowheads="1"/>
        </xdr:cNvSpPr>
      </xdr:nvSpPr>
      <xdr:spPr bwMode="auto">
        <a:xfrm>
          <a:off x="295275" y="17497425"/>
          <a:ext cx="40481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de-AT" sz="1400" b="0" i="0" u="none" strike="noStrike" baseline="0">
              <a:solidFill>
                <a:srgbClr val="800000"/>
              </a:solidFill>
              <a:latin typeface="Tahoma"/>
              <a:ea typeface="Tahoma"/>
              <a:cs typeface="Tahoma"/>
            </a:rPr>
            <a:t>Simpson paradox: </a:t>
          </a:r>
          <a:endParaRPr lang="de-AT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 all subgroups negative correlation, </a:t>
          </a:r>
        </a:p>
        <a:p>
          <a:pPr algn="l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 population positive correlation</a:t>
          </a:r>
        </a:p>
      </xdr:txBody>
    </xdr:sp>
    <xdr:clientData/>
  </xdr:twoCellAnchor>
  <xdr:twoCellAnchor editAs="oneCell">
    <xdr:from>
      <xdr:col>8</xdr:col>
      <xdr:colOff>257175</xdr:colOff>
      <xdr:row>6</xdr:row>
      <xdr:rowOff>19050</xdr:rowOff>
    </xdr:from>
    <xdr:to>
      <xdr:col>12</xdr:col>
      <xdr:colOff>942975</xdr:colOff>
      <xdr:row>23</xdr:row>
      <xdr:rowOff>200025</xdr:rowOff>
    </xdr:to>
    <xdr:graphicFrame macro="">
      <xdr:nvGraphicFramePr>
        <xdr:cNvPr id="5151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638175</xdr:colOff>
      <xdr:row>10</xdr:row>
      <xdr:rowOff>190500</xdr:rowOff>
    </xdr:from>
    <xdr:to>
      <xdr:col>12</xdr:col>
      <xdr:colOff>266700</xdr:colOff>
      <xdr:row>29</xdr:row>
      <xdr:rowOff>142875</xdr:rowOff>
    </xdr:to>
    <xdr:grpSp>
      <xdr:nvGrpSpPr>
        <xdr:cNvPr id="5156" name="Group 36"/>
        <xdr:cNvGrpSpPr>
          <a:grpSpLocks/>
        </xdr:cNvGrpSpPr>
      </xdr:nvGrpSpPr>
      <xdr:grpSpPr bwMode="auto">
        <a:xfrm>
          <a:off x="5391150" y="2476500"/>
          <a:ext cx="4914900" cy="4295775"/>
          <a:chOff x="498" y="94"/>
          <a:chExt cx="510" cy="451"/>
        </a:xfrm>
      </xdr:grpSpPr>
      <xdr:graphicFrame macro="">
        <xdr:nvGraphicFramePr>
          <xdr:cNvPr id="5121" name="Diagramm 1"/>
          <xdr:cNvGraphicFramePr>
            <a:graphicFrameLocks/>
          </xdr:cNvGraphicFramePr>
        </xdr:nvGraphicFramePr>
        <xdr:xfrm>
          <a:off x="498" y="94"/>
          <a:ext cx="510" cy="4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155" name="Text Box 35"/>
          <xdr:cNvSpPr txBox="1">
            <a:spLocks noChangeArrowheads="1"/>
          </xdr:cNvSpPr>
        </xdr:nvSpPr>
        <xdr:spPr bwMode="auto">
          <a:xfrm>
            <a:off x="559" y="521"/>
            <a:ext cx="337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27432" tIns="22860" rIns="0" bIns="22860" anchor="ctr" upright="1">
            <a:spAutoFit/>
          </a:bodyPr>
          <a:lstStyle/>
          <a:p>
            <a:pPr algn="l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The longer you study the more you earn ?</a:t>
            </a:r>
          </a:p>
        </xdr:txBody>
      </xdr:sp>
    </xdr:grpSp>
    <xdr:clientData/>
  </xdr:twoCellAnchor>
  <xdr:twoCellAnchor editAs="oneCell">
    <xdr:from>
      <xdr:col>2</xdr:col>
      <xdr:colOff>304800</xdr:colOff>
      <xdr:row>38</xdr:row>
      <xdr:rowOff>0</xdr:rowOff>
    </xdr:from>
    <xdr:to>
      <xdr:col>7</xdr:col>
      <xdr:colOff>619125</xdr:colOff>
      <xdr:row>55</xdr:row>
      <xdr:rowOff>190500</xdr:rowOff>
    </xdr:to>
    <xdr:graphicFrame macro="">
      <xdr:nvGraphicFramePr>
        <xdr:cNvPr id="512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238125</xdr:colOff>
      <xdr:row>56</xdr:row>
      <xdr:rowOff>123825</xdr:rowOff>
    </xdr:from>
    <xdr:ext cx="95250" cy="228600"/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762000" y="129254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0" anchor="ctr" upright="1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2</xdr:col>
      <xdr:colOff>152400</xdr:colOff>
      <xdr:row>38</xdr:row>
      <xdr:rowOff>171450</xdr:rowOff>
    </xdr:from>
    <xdr:to>
      <xdr:col>7</xdr:col>
      <xdr:colOff>447675</xdr:colOff>
      <xdr:row>57</xdr:row>
      <xdr:rowOff>171450</xdr:rowOff>
    </xdr:to>
    <xdr:grpSp>
      <xdr:nvGrpSpPr>
        <xdr:cNvPr id="5171" name="Group 51"/>
        <xdr:cNvGrpSpPr>
          <a:grpSpLocks/>
        </xdr:cNvGrpSpPr>
      </xdr:nvGrpSpPr>
      <xdr:grpSpPr bwMode="auto">
        <a:xfrm>
          <a:off x="342900" y="8858250"/>
          <a:ext cx="4857750" cy="4343400"/>
          <a:chOff x="43" y="836"/>
          <a:chExt cx="510" cy="456"/>
        </a:xfrm>
      </xdr:grpSpPr>
      <xdr:sp macro="" textlink="">
        <xdr:nvSpPr>
          <xdr:cNvPr id="5168" name="Text Box 48"/>
          <xdr:cNvSpPr txBox="1">
            <a:spLocks noChangeArrowheads="1"/>
          </xdr:cNvSpPr>
        </xdr:nvSpPr>
        <xdr:spPr bwMode="auto">
          <a:xfrm>
            <a:off x="79" y="1268"/>
            <a:ext cx="442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27432" tIns="22860" rIns="0" bIns="22860" anchor="ctr" upright="1">
            <a:spAutoFit/>
          </a:bodyPr>
          <a:lstStyle/>
          <a:p>
            <a:pPr algn="l" rtl="0">
              <a:defRPr sz="1000"/>
            </a:pP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For aggregate data the relation is even much stronger</a:t>
            </a:r>
          </a:p>
        </xdr:txBody>
      </xdr:sp>
      <xdr:graphicFrame macro="">
        <xdr:nvGraphicFramePr>
          <xdr:cNvPr id="5122" name="Diagramm 2"/>
          <xdr:cNvGraphicFramePr>
            <a:graphicFrameLocks/>
          </xdr:cNvGraphicFramePr>
        </xdr:nvGraphicFramePr>
        <xdr:xfrm>
          <a:off x="43" y="836"/>
          <a:ext cx="510" cy="4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 editAs="oneCell">
    <xdr:from>
      <xdr:col>8</xdr:col>
      <xdr:colOff>314325</xdr:colOff>
      <xdr:row>38</xdr:row>
      <xdr:rowOff>0</xdr:rowOff>
    </xdr:from>
    <xdr:to>
      <xdr:col>12</xdr:col>
      <xdr:colOff>952500</xdr:colOff>
      <xdr:row>55</xdr:row>
      <xdr:rowOff>190500</xdr:rowOff>
    </xdr:to>
    <xdr:graphicFrame macro="">
      <xdr:nvGraphicFramePr>
        <xdr:cNvPr id="5175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504825</xdr:colOff>
      <xdr:row>56</xdr:row>
      <xdr:rowOff>179314</xdr:rowOff>
    </xdr:from>
    <xdr:ext cx="3775842" cy="231923"/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6315075" y="12980914"/>
          <a:ext cx="3775842" cy="23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22860" anchor="ctr" upright="1">
          <a:spAutoFit/>
        </a:bodyPr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Within the single studies the relation is reversed</a:t>
          </a:r>
        </a:p>
      </xdr:txBody>
    </xdr:sp>
    <xdr:clientData/>
  </xdr:oneCellAnchor>
  <xdr:twoCellAnchor>
    <xdr:from>
      <xdr:col>8</xdr:col>
      <xdr:colOff>161925</xdr:colOff>
      <xdr:row>38</xdr:row>
      <xdr:rowOff>180975</xdr:rowOff>
    </xdr:from>
    <xdr:to>
      <xdr:col>12</xdr:col>
      <xdr:colOff>790575</xdr:colOff>
      <xdr:row>56</xdr:row>
      <xdr:rowOff>133350</xdr:rowOff>
    </xdr:to>
    <xdr:graphicFrame macro="">
      <xdr:nvGraphicFramePr>
        <xdr:cNvPr id="5174" name="Diagramm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0.79714</cdr:x>
      <cdr:y>0.93216</cdr:y>
    </cdr:from>
    <cdr:to>
      <cdr:x>0.93639</cdr:x>
      <cdr:y>0.98124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8628" y="3803317"/>
          <a:ext cx="685742" cy="200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 = 0.610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0.79121</cdr:x>
      <cdr:y>0.93243</cdr:y>
    </cdr:from>
    <cdr:to>
      <cdr:x>0.96672</cdr:x>
      <cdr:y>0.98834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287" y="3813292"/>
          <a:ext cx="857602" cy="228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 = 0.972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0.76888</cdr:x>
      <cdr:y>0.92288</cdr:y>
    </cdr:from>
    <cdr:to>
      <cdr:x>0.97232</cdr:x>
      <cdr:y>0.97904</cdr:y>
    </cdr:to>
    <cdr:sp macro="" textlink="">
      <cdr:nvSpPr>
        <cdr:cNvPr id="37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5540" y="3765493"/>
          <a:ext cx="990196" cy="228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 = 0.610 ?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-Dok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-Dokument2.doc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Microsoft_Word-Dokument4.doc"/><Relationship Id="rId4" Type="http://schemas.openxmlformats.org/officeDocument/2006/relationships/oleObject" Target="../embeddings/Microsoft_Word-Dokument1.doc"/><Relationship Id="rId9" Type="http://schemas.openxmlformats.org/officeDocument/2006/relationships/image" Target="../media/image4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7.emf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Microsoft_Word-Dokument6.doc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-Dokument5.doc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tabSelected="1" topLeftCell="A16" workbookViewId="0">
      <selection activeCell="C37" sqref="C37"/>
    </sheetView>
  </sheetViews>
  <sheetFormatPr baseColWidth="10" defaultRowHeight="18"/>
  <cols>
    <col min="1" max="1" width="0.296875" customWidth="1"/>
    <col min="2" max="10" width="11.3984375" customWidth="1"/>
    <col min="11" max="11" width="10.8984375" customWidth="1"/>
    <col min="12" max="13" width="1.59765625" customWidth="1"/>
  </cols>
  <sheetData>
    <row r="1" spans="2:11" s="87" customFormat="1" ht="21" customHeight="1">
      <c r="B1" s="97"/>
      <c r="C1" s="97"/>
      <c r="D1" s="97"/>
      <c r="E1" s="97"/>
      <c r="F1" s="97"/>
      <c r="G1" s="97"/>
      <c r="J1" s="89"/>
    </row>
    <row r="2" spans="2:11" s="87" customFormat="1" ht="21" customHeight="1">
      <c r="C2" s="91"/>
      <c r="D2" s="91"/>
      <c r="E2" s="91"/>
      <c r="F2" s="91"/>
      <c r="G2" s="91"/>
      <c r="H2" s="91"/>
      <c r="I2" s="91"/>
      <c r="J2" s="89"/>
    </row>
    <row r="3" spans="2:11" s="87" customFormat="1" ht="15" customHeight="1">
      <c r="B3" s="90" t="s">
        <v>214</v>
      </c>
      <c r="C3" s="91"/>
      <c r="D3" s="91"/>
      <c r="E3" s="91"/>
      <c r="F3" s="91"/>
      <c r="G3" s="91"/>
      <c r="H3" s="91"/>
      <c r="I3" s="91"/>
      <c r="J3" s="89"/>
    </row>
    <row r="4" spans="2:11" s="87" customFormat="1" ht="21" customHeight="1">
      <c r="B4" s="88"/>
      <c r="C4" s="88"/>
      <c r="D4" s="88"/>
      <c r="E4" s="88"/>
      <c r="F4" s="88"/>
      <c r="G4" s="88"/>
      <c r="J4" s="89"/>
    </row>
    <row r="5" spans="2:11" s="87" customFormat="1" ht="21" customHeight="1">
      <c r="B5" s="62" t="s">
        <v>211</v>
      </c>
      <c r="C5" s="62"/>
      <c r="D5" s="62"/>
      <c r="E5" s="62"/>
      <c r="F5" s="62"/>
      <c r="G5" s="62"/>
      <c r="H5" s="62"/>
      <c r="I5" s="62"/>
      <c r="J5" s="62"/>
      <c r="K5" s="62"/>
    </row>
    <row r="6" spans="2:11" s="42" customFormat="1">
      <c r="B6" s="98" t="s">
        <v>5</v>
      </c>
      <c r="C6" s="98"/>
      <c r="D6" s="98"/>
      <c r="E6" s="98"/>
      <c r="F6" s="98"/>
      <c r="G6" s="63"/>
      <c r="H6" s="63"/>
      <c r="I6" s="63"/>
      <c r="J6" s="63"/>
      <c r="K6" s="63"/>
    </row>
    <row r="7" spans="2:11" s="42" customFormat="1">
      <c r="B7" s="98" t="s">
        <v>29</v>
      </c>
      <c r="C7" s="98"/>
      <c r="D7" s="98"/>
      <c r="E7" s="98"/>
      <c r="F7" s="98"/>
      <c r="G7" s="63"/>
      <c r="H7" s="63"/>
      <c r="I7" s="63"/>
      <c r="J7" s="63"/>
      <c r="K7" s="63"/>
    </row>
    <row r="8" spans="2:11" s="42" customFormat="1">
      <c r="B8" s="98" t="s">
        <v>32</v>
      </c>
      <c r="C8" s="98"/>
      <c r="D8" s="98"/>
      <c r="E8" s="98"/>
      <c r="F8" s="98"/>
      <c r="G8" s="63"/>
      <c r="H8" s="63"/>
      <c r="I8" s="63"/>
      <c r="J8" s="63"/>
      <c r="K8" s="63"/>
    </row>
    <row r="9" spans="2:11" s="42" customFormat="1">
      <c r="B9" s="98" t="s">
        <v>22</v>
      </c>
      <c r="C9" s="98"/>
      <c r="D9" s="98"/>
      <c r="E9" s="98"/>
      <c r="F9" s="98"/>
      <c r="G9" s="63"/>
      <c r="H9" s="63"/>
      <c r="I9" s="63"/>
      <c r="J9" s="63"/>
      <c r="K9" s="63"/>
    </row>
    <row r="10" spans="2:11" s="42" customFormat="1">
      <c r="B10" s="98" t="s">
        <v>14</v>
      </c>
      <c r="C10" s="98"/>
      <c r="D10" s="98"/>
      <c r="E10" s="98"/>
      <c r="F10" s="98"/>
      <c r="G10" s="63"/>
      <c r="H10" s="63"/>
      <c r="I10" s="63"/>
      <c r="J10" s="63"/>
      <c r="K10" s="63"/>
    </row>
    <row r="11" spans="2:11" s="42" customFormat="1">
      <c r="B11" s="98" t="s">
        <v>202</v>
      </c>
      <c r="C11" s="98"/>
      <c r="D11" s="98"/>
      <c r="E11" s="98"/>
      <c r="F11" s="98"/>
      <c r="G11" s="63"/>
      <c r="H11" s="63"/>
      <c r="I11" s="63"/>
      <c r="J11" s="63"/>
      <c r="K11" s="63"/>
    </row>
    <row r="12" spans="2:11" s="42" customFormat="1">
      <c r="B12" s="98" t="s">
        <v>37</v>
      </c>
      <c r="C12" s="98"/>
      <c r="D12" s="98"/>
      <c r="E12" s="98"/>
      <c r="F12" s="98"/>
      <c r="G12" s="63"/>
      <c r="H12" s="63"/>
      <c r="I12" s="63"/>
      <c r="J12" s="63"/>
      <c r="K12" s="63"/>
    </row>
    <row r="13" spans="2:11" s="42" customFormat="1">
      <c r="B13" s="98" t="s">
        <v>104</v>
      </c>
      <c r="C13" s="98"/>
      <c r="D13" s="98"/>
      <c r="E13" s="98"/>
      <c r="F13" s="98"/>
      <c r="G13" s="63"/>
      <c r="H13" s="63"/>
      <c r="I13" s="63"/>
      <c r="J13" s="63"/>
      <c r="K13" s="63"/>
    </row>
    <row r="14" spans="2:11" s="42" customFormat="1">
      <c r="B14" s="98" t="s">
        <v>213</v>
      </c>
      <c r="C14" s="98"/>
      <c r="D14" s="98"/>
      <c r="E14" s="98"/>
      <c r="F14" s="98"/>
      <c r="G14" s="63"/>
      <c r="H14" s="63"/>
      <c r="I14" s="63"/>
      <c r="J14" s="63"/>
      <c r="K14" s="63"/>
    </row>
    <row r="15" spans="2:11" s="42" customFormat="1">
      <c r="B15" s="98" t="s">
        <v>203</v>
      </c>
      <c r="C15" s="98"/>
      <c r="D15" s="98"/>
      <c r="E15" s="98"/>
      <c r="F15" s="98"/>
      <c r="G15" s="63"/>
      <c r="H15" s="63"/>
      <c r="I15" s="63"/>
      <c r="J15" s="63"/>
      <c r="K15" s="63"/>
    </row>
    <row r="16" spans="2:11" s="42" customFormat="1">
      <c r="B16" s="98" t="s">
        <v>120</v>
      </c>
      <c r="C16" s="98"/>
      <c r="D16" s="98"/>
      <c r="E16" s="98"/>
      <c r="F16" s="98"/>
      <c r="G16" s="63"/>
      <c r="H16" s="63"/>
      <c r="I16" s="63"/>
      <c r="J16" s="63"/>
      <c r="K16" s="63"/>
    </row>
    <row r="18" spans="2:11" s="87" customFormat="1" ht="21" customHeight="1">
      <c r="B18" s="62" t="s">
        <v>212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2:11" s="42" customFormat="1">
      <c r="B19" s="98" t="s">
        <v>5</v>
      </c>
      <c r="C19" s="98"/>
      <c r="D19" s="98"/>
      <c r="E19" s="98"/>
      <c r="F19" s="98"/>
      <c r="G19" s="63"/>
      <c r="H19" s="63"/>
      <c r="I19" s="63"/>
      <c r="J19" s="63"/>
      <c r="K19" s="63"/>
    </row>
    <row r="20" spans="2:11" s="42" customFormat="1">
      <c r="B20" s="98" t="s">
        <v>29</v>
      </c>
      <c r="C20" s="98"/>
      <c r="D20" s="98"/>
      <c r="E20" s="98"/>
      <c r="F20" s="98"/>
      <c r="G20" s="63"/>
      <c r="H20" s="63"/>
      <c r="I20" s="63"/>
      <c r="J20" s="63"/>
      <c r="K20" s="63"/>
    </row>
    <row r="21" spans="2:11" s="42" customFormat="1">
      <c r="B21" s="98" t="s">
        <v>32</v>
      </c>
      <c r="C21" s="98"/>
      <c r="D21" s="98"/>
      <c r="E21" s="98"/>
      <c r="F21" s="98"/>
      <c r="G21" s="63"/>
      <c r="H21" s="63"/>
      <c r="I21" s="63"/>
      <c r="J21" s="63"/>
      <c r="K21" s="63"/>
    </row>
    <row r="22" spans="2:11" s="42" customFormat="1">
      <c r="B22" s="98" t="s">
        <v>22</v>
      </c>
      <c r="C22" s="98"/>
      <c r="D22" s="98"/>
      <c r="E22" s="98"/>
      <c r="F22" s="98"/>
      <c r="G22" s="63"/>
      <c r="H22" s="63"/>
      <c r="I22" s="63"/>
      <c r="J22" s="63"/>
      <c r="K22" s="63"/>
    </row>
    <row r="23" spans="2:11" s="42" customFormat="1">
      <c r="B23" s="98" t="s">
        <v>14</v>
      </c>
      <c r="C23" s="98"/>
      <c r="D23" s="98"/>
      <c r="E23" s="98"/>
      <c r="F23" s="98"/>
      <c r="G23" s="63"/>
      <c r="H23" s="63"/>
      <c r="I23" s="63"/>
      <c r="J23" s="63"/>
      <c r="K23" s="63"/>
    </row>
    <row r="24" spans="2:11" s="42" customFormat="1">
      <c r="B24" s="98" t="s">
        <v>202</v>
      </c>
      <c r="C24" s="98"/>
      <c r="D24" s="98"/>
      <c r="E24" s="98"/>
      <c r="F24" s="98"/>
      <c r="G24" s="63"/>
      <c r="H24" s="63"/>
      <c r="I24" s="63"/>
      <c r="J24" s="63"/>
      <c r="K24" s="63"/>
    </row>
    <row r="25" spans="2:11" s="42" customFormat="1">
      <c r="B25" s="98" t="s">
        <v>37</v>
      </c>
      <c r="C25" s="98"/>
      <c r="D25" s="98"/>
      <c r="E25" s="98"/>
      <c r="F25" s="98"/>
      <c r="G25" s="63"/>
      <c r="H25" s="63"/>
      <c r="I25" s="63"/>
      <c r="J25" s="63"/>
      <c r="K25" s="63"/>
    </row>
    <row r="26" spans="2:11" s="42" customFormat="1">
      <c r="B26" s="98" t="s">
        <v>104</v>
      </c>
      <c r="C26" s="98"/>
      <c r="D26" s="98"/>
      <c r="E26" s="98"/>
      <c r="F26" s="98"/>
      <c r="G26" s="63"/>
      <c r="H26" s="63"/>
      <c r="I26" s="63"/>
      <c r="J26" s="63"/>
      <c r="K26" s="63"/>
    </row>
    <row r="27" spans="2:11" s="42" customFormat="1">
      <c r="B27" s="98" t="s">
        <v>213</v>
      </c>
      <c r="C27" s="98"/>
      <c r="D27" s="98"/>
      <c r="E27" s="98"/>
      <c r="F27" s="98"/>
      <c r="G27" s="63"/>
      <c r="H27" s="63"/>
      <c r="I27" s="63"/>
      <c r="J27" s="63"/>
      <c r="K27" s="63"/>
    </row>
    <row r="28" spans="2:11" s="42" customFormat="1">
      <c r="B28" s="98" t="s">
        <v>203</v>
      </c>
      <c r="C28" s="98"/>
      <c r="D28" s="98"/>
      <c r="E28" s="98"/>
      <c r="F28" s="98"/>
      <c r="G28" s="63"/>
      <c r="H28" s="63"/>
      <c r="I28" s="63"/>
      <c r="J28" s="63"/>
      <c r="K28" s="63"/>
    </row>
    <row r="29" spans="2:11" s="42" customFormat="1">
      <c r="B29" s="98" t="s">
        <v>120</v>
      </c>
      <c r="C29" s="98"/>
      <c r="D29" s="98"/>
      <c r="E29" s="98"/>
      <c r="F29" s="98"/>
      <c r="G29" s="63"/>
      <c r="H29" s="63"/>
      <c r="I29" s="63"/>
      <c r="J29" s="63"/>
      <c r="K29" s="63"/>
    </row>
  </sheetData>
  <mergeCells count="23"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1:F11"/>
    <mergeCell ref="B12:F12"/>
    <mergeCell ref="B13:F13"/>
    <mergeCell ref="B14:F14"/>
    <mergeCell ref="B15:F15"/>
    <mergeCell ref="B16:F16"/>
    <mergeCell ref="B1:G1"/>
    <mergeCell ref="B6:F6"/>
    <mergeCell ref="B7:F7"/>
    <mergeCell ref="B8:F8"/>
    <mergeCell ref="B9:F9"/>
    <mergeCell ref="B10:F10"/>
  </mergeCells>
  <phoneticPr fontId="3" type="noConversion"/>
  <hyperlinks>
    <hyperlink ref="B6" location="corr_shift" display="Correlation of intelligence of child against mother /foster mother"/>
    <hyperlink ref="B19" location="corr_shift" display="Correlation of intelligence of child against mother /foster mother"/>
    <hyperlink ref="B7" location="polyo" display="Incidence of polio dependent on consumption of refreshing drinks"/>
    <hyperlink ref="B20" location="polyo" display="Incidence of polio dependent on consumption of refreshing drinks"/>
    <hyperlink ref="B8" location="study_length" display="Does first income depend on duration of study?"/>
    <hyperlink ref="B21" location="study_length" display="Does first income depend on duration of study?"/>
    <hyperlink ref="B9" location="education" display="Does income depend on education?"/>
    <hyperlink ref="B22" location="education" display="Does income depend on education?"/>
    <hyperlink ref="B10" location="lung_cancer" display="Relation between smoking and deaths from lung cancer - various countries"/>
    <hyperlink ref="B23" location="lung_cancer" display="Relation between smoking and deaths from lung cancer - various countries"/>
    <hyperlink ref="B11" location="storcks" display="Births and storks - Third variables, possibly the time or size of population"/>
    <hyperlink ref="B24" location="storcks" display="Births and storks - Third variables, possibly the time or size of population"/>
    <hyperlink ref="B12" location="observ_studies" display="Lateral tumor of the brains and mobile phones"/>
    <hyperlink ref="B25" location="observ_studies" display="Lateral tumor of the brains and mobile phones"/>
    <hyperlink ref="B13" location="convenience_sampl" display="Does a reading programme help to improve reading skills"/>
    <hyperlink ref="B26" location="convenience_sampl" display="Does a reading programme help to improve reading skills"/>
    <hyperlink ref="B14" location="lipitor" display="Commercials and their way to communicate"/>
    <hyperlink ref="B27" location="lipitor" display="Commercials and their way to communicate"/>
    <hyperlink ref="B15" location="HIV" display="How to communicate results of a study and how to draw conclusions?"/>
    <hyperlink ref="B28" location="HIV" display="How to communicate results of a study and how to draw conclusions?"/>
    <hyperlink ref="B16" location="quota_sampl" display="Quota sampling"/>
    <hyperlink ref="B29" location="quota_sampl" display="Quota sampling"/>
  </hyperlinks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showGridLines="0" workbookViewId="0">
      <selection activeCell="C14" sqref="C14"/>
    </sheetView>
  </sheetViews>
  <sheetFormatPr baseColWidth="10" defaultRowHeight="18"/>
  <cols>
    <col min="1" max="1" width="0.296875" customWidth="1"/>
    <col min="2" max="2" width="2.19921875" customWidth="1"/>
    <col min="13" max="14" width="1.69921875" customWidth="1"/>
  </cols>
  <sheetData>
    <row r="1" spans="2:12" s="36" customFormat="1">
      <c r="B1" s="35"/>
      <c r="C1" s="62" t="s">
        <v>195</v>
      </c>
      <c r="D1" s="62"/>
      <c r="E1" s="62"/>
      <c r="F1" s="62"/>
      <c r="G1" s="62"/>
      <c r="H1" s="62"/>
      <c r="I1" s="62"/>
      <c r="J1" s="62"/>
      <c r="K1" s="62"/>
      <c r="L1" s="62"/>
    </row>
    <row r="3" spans="2:12">
      <c r="C3" t="s">
        <v>196</v>
      </c>
      <c r="E3" t="s">
        <v>197</v>
      </c>
      <c r="G3" t="s">
        <v>198</v>
      </c>
      <c r="J3" t="s">
        <v>195</v>
      </c>
    </row>
    <row r="33" spans="3:10">
      <c r="C33" t="s">
        <v>196</v>
      </c>
      <c r="E33" t="s">
        <v>197</v>
      </c>
      <c r="G33" t="s">
        <v>198</v>
      </c>
      <c r="J33" t="s">
        <v>195</v>
      </c>
    </row>
    <row r="64" spans="3:10">
      <c r="C64" t="s">
        <v>196</v>
      </c>
      <c r="E64" t="s">
        <v>197</v>
      </c>
      <c r="G64" t="s">
        <v>198</v>
      </c>
      <c r="J64" t="s">
        <v>195</v>
      </c>
    </row>
  </sheetData>
  <phoneticPr fontId="3" type="noConversion"/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3</xdr:col>
                <xdr:colOff>666750</xdr:colOff>
                <xdr:row>4</xdr:row>
                <xdr:rowOff>28575</xdr:rowOff>
              </from>
              <to>
                <xdr:col>10</xdr:col>
                <xdr:colOff>885825</xdr:colOff>
                <xdr:row>33</xdr:row>
                <xdr:rowOff>57150</xdr:rowOff>
              </to>
            </anchor>
          </objectPr>
        </oleObject>
      </mc:Choice>
      <mc:Fallback>
        <oleObject progId="Word.Document.8" shapeId="9217" r:id="rId4"/>
      </mc:Fallback>
    </mc:AlternateContent>
    <mc:AlternateContent xmlns:mc="http://schemas.openxmlformats.org/markup-compatibility/2006">
      <mc:Choice Requires="x14">
        <oleObject progId="Word.Document.8" shapeId="9218" r:id="rId6">
          <objectPr defaultSize="0" autoPict="0" r:id="rId7">
            <anchor moveWithCells="1" sizeWithCells="1">
              <from>
                <xdr:col>3</xdr:col>
                <xdr:colOff>466725</xdr:colOff>
                <xdr:row>34</xdr:row>
                <xdr:rowOff>66675</xdr:rowOff>
              </from>
              <to>
                <xdr:col>11</xdr:col>
                <xdr:colOff>533400</xdr:colOff>
                <xdr:row>59</xdr:row>
                <xdr:rowOff>95250</xdr:rowOff>
              </to>
            </anchor>
          </objectPr>
        </oleObject>
      </mc:Choice>
      <mc:Fallback>
        <oleObject progId="Word.Document.8" shapeId="9218" r:id="rId6"/>
      </mc:Fallback>
    </mc:AlternateContent>
    <mc:AlternateContent xmlns:mc="http://schemas.openxmlformats.org/markup-compatibility/2006">
      <mc:Choice Requires="x14">
        <oleObject progId="Word.Document.8" shapeId="9219" r:id="rId8">
          <objectPr defaultSize="0" autoPict="0" r:id="rId9">
            <anchor moveWithCells="1" sizeWithCells="1">
              <from>
                <xdr:col>3</xdr:col>
                <xdr:colOff>457200</xdr:colOff>
                <xdr:row>65</xdr:row>
                <xdr:rowOff>66675</xdr:rowOff>
              </from>
              <to>
                <xdr:col>11</xdr:col>
                <xdr:colOff>619125</xdr:colOff>
                <xdr:row>77</xdr:row>
                <xdr:rowOff>0</xdr:rowOff>
              </to>
            </anchor>
          </objectPr>
        </oleObject>
      </mc:Choice>
      <mc:Fallback>
        <oleObject progId="Word.Document.8" shapeId="9219" r:id="rId8"/>
      </mc:Fallback>
    </mc:AlternateContent>
    <mc:AlternateContent xmlns:mc="http://schemas.openxmlformats.org/markup-compatibility/2006">
      <mc:Choice Requires="x14">
        <oleObject progId="Word.Document.8" shapeId="9220" r:id="rId10">
          <objectPr defaultSize="0" autoPict="0" r:id="rId11">
            <anchor moveWithCells="1" sizeWithCells="1">
              <from>
                <xdr:col>3</xdr:col>
                <xdr:colOff>447675</xdr:colOff>
                <xdr:row>77</xdr:row>
                <xdr:rowOff>0</xdr:rowOff>
              </from>
              <to>
                <xdr:col>11</xdr:col>
                <xdr:colOff>561975</xdr:colOff>
                <xdr:row>89</xdr:row>
                <xdr:rowOff>114300</xdr:rowOff>
              </to>
            </anchor>
          </objectPr>
        </oleObject>
      </mc:Choice>
      <mc:Fallback>
        <oleObject progId="Word.Document.8" shapeId="9220" r:id="rId10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2"/>
  <sheetViews>
    <sheetView showGridLines="0" topLeftCell="A4" workbookViewId="0">
      <selection activeCell="J13" sqref="J13"/>
    </sheetView>
  </sheetViews>
  <sheetFormatPr baseColWidth="10" defaultRowHeight="18"/>
  <cols>
    <col min="1" max="1" width="0.296875" customWidth="1"/>
    <col min="2" max="9" width="12.296875" customWidth="1"/>
    <col min="10" max="10" width="17.3984375" customWidth="1"/>
    <col min="11" max="12" width="1.69921875" customWidth="1"/>
  </cols>
  <sheetData>
    <row r="1" spans="2:10" s="36" customFormat="1">
      <c r="B1" s="62" t="s">
        <v>203</v>
      </c>
      <c r="C1" s="62"/>
      <c r="D1" s="62"/>
      <c r="E1" s="62"/>
      <c r="F1" s="62"/>
      <c r="G1" s="62"/>
      <c r="H1" s="62"/>
      <c r="I1" s="62"/>
      <c r="J1" s="62"/>
    </row>
    <row r="2" spans="2:10" s="42" customFormat="1">
      <c r="B2" s="64"/>
      <c r="D2" s="64"/>
      <c r="E2" s="64"/>
      <c r="F2" s="64"/>
      <c r="G2" s="64"/>
      <c r="H2" s="64"/>
      <c r="I2" s="64"/>
      <c r="J2" s="64"/>
    </row>
    <row r="3" spans="2:10" s="42" customFormat="1">
      <c r="B3" s="64" t="s">
        <v>204</v>
      </c>
      <c r="D3" s="64" t="s">
        <v>195</v>
      </c>
      <c r="E3" s="64"/>
      <c r="F3" s="64"/>
      <c r="G3" s="64" t="s">
        <v>147</v>
      </c>
      <c r="H3" s="64"/>
      <c r="I3" s="64"/>
      <c r="J3" s="64"/>
    </row>
    <row r="32" spans="2:10" s="36" customFormat="1">
      <c r="B32" s="62" t="s">
        <v>195</v>
      </c>
      <c r="C32" s="62"/>
      <c r="D32" s="62"/>
      <c r="E32" s="62"/>
      <c r="F32" s="62"/>
      <c r="G32" s="62"/>
      <c r="H32" s="62"/>
      <c r="I32" s="62"/>
      <c r="J32" s="62"/>
    </row>
    <row r="34" spans="2:10" s="42" customFormat="1">
      <c r="B34" s="64" t="s">
        <v>204</v>
      </c>
      <c r="D34" s="64" t="s">
        <v>195</v>
      </c>
      <c r="E34" s="64"/>
      <c r="F34" s="64"/>
      <c r="G34" s="64" t="s">
        <v>147</v>
      </c>
      <c r="H34" s="64"/>
      <c r="I34" s="64"/>
      <c r="J34" s="64"/>
    </row>
    <row r="41" spans="2:10">
      <c r="B41" s="71" t="s">
        <v>205</v>
      </c>
    </row>
    <row r="42" spans="2:10">
      <c r="B42" s="71" t="s">
        <v>206</v>
      </c>
    </row>
  </sheetData>
  <phoneticPr fontId="3" type="noConversion"/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>
              <from>
                <xdr:col>2</xdr:col>
                <xdr:colOff>733425</xdr:colOff>
                <xdr:row>3</xdr:row>
                <xdr:rowOff>47625</xdr:rowOff>
              </from>
              <to>
                <xdr:col>9</xdr:col>
                <xdr:colOff>333375</xdr:colOff>
                <xdr:row>27</xdr:row>
                <xdr:rowOff>57150</xdr:rowOff>
              </to>
            </anchor>
          </objectPr>
        </oleObject>
      </mc:Choice>
      <mc:Fallback>
        <oleObject progId="Word.Document.8" shapeId="10241" r:id="rId4"/>
      </mc:Fallback>
    </mc:AlternateContent>
    <mc:AlternateContent xmlns:mc="http://schemas.openxmlformats.org/markup-compatibility/2006">
      <mc:Choice Requires="x14">
        <oleObject progId="Word.Document.8" shapeId="10242" r:id="rId6">
          <objectPr defaultSize="0" autoPict="0" r:id="rId7">
            <anchor moveWithCells="1" sizeWithCells="1">
              <from>
                <xdr:col>2</xdr:col>
                <xdr:colOff>457200</xdr:colOff>
                <xdr:row>36</xdr:row>
                <xdr:rowOff>66675</xdr:rowOff>
              </from>
              <to>
                <xdr:col>10</xdr:col>
                <xdr:colOff>0</xdr:colOff>
                <xdr:row>58</xdr:row>
                <xdr:rowOff>47625</xdr:rowOff>
              </to>
            </anchor>
          </objectPr>
        </oleObject>
      </mc:Choice>
      <mc:Fallback>
        <oleObject progId="Word.Document.8" shapeId="10242" r:id="rId6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showGridLines="0" workbookViewId="0">
      <selection sqref="A1:A28"/>
    </sheetView>
  </sheetViews>
  <sheetFormatPr baseColWidth="10" defaultRowHeight="18"/>
  <cols>
    <col min="1" max="1" width="0.296875" customWidth="1"/>
    <col min="2" max="2" width="1.69921875" customWidth="1"/>
    <col min="12" max="12" width="12.59765625" customWidth="1"/>
    <col min="13" max="14" width="1.69921875" customWidth="1"/>
  </cols>
  <sheetData>
    <row r="1" spans="2:12" s="36" customFormat="1">
      <c r="B1" s="62"/>
      <c r="C1" s="62" t="s">
        <v>120</v>
      </c>
      <c r="D1" s="62"/>
      <c r="E1" s="62"/>
      <c r="F1" s="62"/>
      <c r="G1" s="62"/>
      <c r="H1" s="62"/>
      <c r="I1" s="62"/>
      <c r="J1" s="62"/>
      <c r="K1" s="62"/>
      <c r="L1" s="62"/>
    </row>
    <row r="3" spans="2:12">
      <c r="C3" t="s">
        <v>121</v>
      </c>
    </row>
    <row r="32" spans="2:12" s="36" customFormat="1">
      <c r="B32" s="62"/>
      <c r="C32" s="62" t="s">
        <v>23</v>
      </c>
      <c r="D32" s="62"/>
      <c r="E32" s="62"/>
      <c r="F32" s="62"/>
      <c r="G32" s="62"/>
      <c r="H32" s="62"/>
      <c r="I32" s="62"/>
      <c r="J32" s="62"/>
      <c r="K32" s="62"/>
      <c r="L32" s="62"/>
    </row>
    <row r="34" spans="3:4" ht="21.75">
      <c r="C34" t="s">
        <v>25</v>
      </c>
      <c r="D34" t="s">
        <v>24</v>
      </c>
    </row>
    <row r="36" spans="3:4" ht="21">
      <c r="C36" s="24" t="s">
        <v>27</v>
      </c>
      <c r="D36" t="s">
        <v>26</v>
      </c>
    </row>
    <row r="39" spans="3:4">
      <c r="C39" t="s">
        <v>28</v>
      </c>
    </row>
  </sheetData>
  <phoneticPr fontId="3" type="noConversion"/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showGridLines="0" zoomScaleNormal="100" workbookViewId="0">
      <selection activeCell="G23" sqref="G23"/>
    </sheetView>
  </sheetViews>
  <sheetFormatPr baseColWidth="10" defaultRowHeight="18"/>
  <cols>
    <col min="1" max="1" width="0.296875" customWidth="1"/>
    <col min="2" max="2" width="1.69921875" customWidth="1"/>
    <col min="3" max="12" width="11.3984375" customWidth="1"/>
    <col min="13" max="14" width="1.59765625" customWidth="1"/>
  </cols>
  <sheetData>
    <row r="1" spans="2:12" s="36" customFormat="1">
      <c r="B1" s="35"/>
      <c r="C1" s="62" t="s">
        <v>5</v>
      </c>
      <c r="D1" s="62"/>
      <c r="E1" s="62"/>
      <c r="F1" s="62"/>
      <c r="G1" s="62"/>
      <c r="H1" s="62"/>
      <c r="I1" s="62"/>
      <c r="J1" s="62"/>
      <c r="K1" s="62"/>
      <c r="L1" s="62"/>
    </row>
    <row r="3" spans="2:12">
      <c r="C3" t="s">
        <v>149</v>
      </c>
      <c r="E3" t="s">
        <v>146</v>
      </c>
      <c r="G3" t="s">
        <v>147</v>
      </c>
    </row>
    <row r="6" spans="2:12">
      <c r="C6" t="s">
        <v>0</v>
      </c>
    </row>
    <row r="7" spans="2:12">
      <c r="C7" s="13" t="s">
        <v>1</v>
      </c>
      <c r="D7" s="13" t="s">
        <v>2</v>
      </c>
      <c r="G7" s="39" t="s">
        <v>7</v>
      </c>
    </row>
    <row r="8" spans="2:12">
      <c r="C8" s="14">
        <v>2</v>
      </c>
      <c r="D8" s="15">
        <f>-0.0384</f>
        <v>-3.8399999999999997E-2</v>
      </c>
      <c r="G8" s="39" t="s">
        <v>8</v>
      </c>
    </row>
    <row r="9" spans="2:12">
      <c r="C9" s="16">
        <v>4</v>
      </c>
      <c r="D9" s="17">
        <v>4.2000000000000003E-2</v>
      </c>
      <c r="G9" s="39" t="s">
        <v>6</v>
      </c>
    </row>
    <row r="10" spans="2:12">
      <c r="C10" s="16">
        <v>7</v>
      </c>
      <c r="D10" s="17">
        <v>9.1999999999999998E-2</v>
      </c>
      <c r="G10" s="39"/>
    </row>
    <row r="11" spans="2:12">
      <c r="C11" s="18">
        <v>14</v>
      </c>
      <c r="D11" s="19">
        <v>0.14699999999999999</v>
      </c>
      <c r="G11" s="39" t="s">
        <v>9</v>
      </c>
    </row>
    <row r="12" spans="2:12">
      <c r="G12" s="39"/>
    </row>
    <row r="13" spans="2:12">
      <c r="C13" t="s">
        <v>3</v>
      </c>
      <c r="G13" s="39" t="s">
        <v>10</v>
      </c>
    </row>
    <row r="14" spans="2:12">
      <c r="C14" s="1">
        <v>1</v>
      </c>
      <c r="D14" s="2">
        <v>7.8E-2</v>
      </c>
      <c r="G14" s="39" t="s">
        <v>11</v>
      </c>
    </row>
    <row r="15" spans="2:12">
      <c r="C15" s="3">
        <v>2</v>
      </c>
      <c r="D15" s="4">
        <v>9.2999999999999999E-2</v>
      </c>
      <c r="G15" s="39" t="s">
        <v>12</v>
      </c>
    </row>
    <row r="16" spans="2:12">
      <c r="C16" s="3">
        <v>3</v>
      </c>
      <c r="D16" s="4">
        <v>0.27400000000000002</v>
      </c>
      <c r="G16" s="39"/>
    </row>
    <row r="17" spans="2:12">
      <c r="C17" s="3">
        <v>4</v>
      </c>
      <c r="D17" s="4">
        <v>0.23200000000000001</v>
      </c>
      <c r="G17" s="40" t="s">
        <v>13</v>
      </c>
    </row>
    <row r="18" spans="2:12">
      <c r="C18" s="3">
        <v>5</v>
      </c>
      <c r="D18" s="4">
        <v>0.36399999999999999</v>
      </c>
    </row>
    <row r="19" spans="2:12">
      <c r="C19" s="3">
        <v>6</v>
      </c>
      <c r="D19" s="4">
        <v>0.315</v>
      </c>
    </row>
    <row r="20" spans="2:12">
      <c r="C20" s="3">
        <v>7</v>
      </c>
      <c r="D20" s="4">
        <v>0.32800000000000001</v>
      </c>
    </row>
    <row r="21" spans="2:12">
      <c r="C21" s="3">
        <v>8</v>
      </c>
      <c r="D21" s="4">
        <v>0.316</v>
      </c>
    </row>
    <row r="22" spans="2:12">
      <c r="C22" s="3">
        <v>10</v>
      </c>
      <c r="D22" s="4">
        <v>0.33400000000000002</v>
      </c>
    </row>
    <row r="23" spans="2:12">
      <c r="C23" s="3">
        <v>13</v>
      </c>
      <c r="D23" s="4">
        <v>0.373</v>
      </c>
    </row>
    <row r="24" spans="2:12">
      <c r="C24" s="5">
        <v>15</v>
      </c>
      <c r="D24" s="6">
        <v>0.35099999999999998</v>
      </c>
    </row>
    <row r="26" spans="2:12">
      <c r="C26" t="s">
        <v>4</v>
      </c>
    </row>
    <row r="27" spans="2:12">
      <c r="C27" s="7">
        <v>2</v>
      </c>
      <c r="D27" s="8">
        <v>4.5999999999999999E-2</v>
      </c>
    </row>
    <row r="28" spans="2:12">
      <c r="C28" s="9">
        <v>4</v>
      </c>
      <c r="D28" s="10">
        <v>0.32600000000000001</v>
      </c>
    </row>
    <row r="29" spans="2:12">
      <c r="C29" s="9">
        <v>7</v>
      </c>
      <c r="D29" s="10">
        <v>0.374</v>
      </c>
    </row>
    <row r="30" spans="2:12">
      <c r="C30" s="11">
        <v>14</v>
      </c>
      <c r="D30" s="12">
        <v>0.318</v>
      </c>
    </row>
    <row r="32" spans="2:12" s="36" customFormat="1">
      <c r="B32" s="35"/>
      <c r="C32" s="62" t="s">
        <v>148</v>
      </c>
      <c r="D32" s="62"/>
      <c r="E32" s="62"/>
      <c r="F32" s="62"/>
      <c r="G32" s="62"/>
      <c r="H32" s="62"/>
      <c r="I32" s="62"/>
      <c r="J32" s="62"/>
      <c r="K32" s="62"/>
      <c r="L32" s="62"/>
    </row>
    <row r="34" spans="3:7">
      <c r="C34" t="s">
        <v>149</v>
      </c>
      <c r="E34" t="s">
        <v>146</v>
      </c>
      <c r="G34" t="s">
        <v>147</v>
      </c>
    </row>
  </sheetData>
  <phoneticPr fontId="3" type="noConversion"/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showGridLines="0" workbookViewId="0">
      <selection sqref="A1:A29"/>
    </sheetView>
  </sheetViews>
  <sheetFormatPr baseColWidth="10" defaultRowHeight="18"/>
  <cols>
    <col min="1" max="1" width="0.296875" customWidth="1"/>
    <col min="2" max="2" width="4.19921875" customWidth="1"/>
    <col min="4" max="4" width="9.296875" customWidth="1"/>
    <col min="5" max="5" width="11.8984375" customWidth="1"/>
    <col min="13" max="14" width="1.69921875" customWidth="1"/>
  </cols>
  <sheetData>
    <row r="1" spans="2:12" s="36" customFormat="1">
      <c r="B1" s="62" t="s">
        <v>29</v>
      </c>
      <c r="C1" s="62"/>
      <c r="D1" s="62"/>
      <c r="E1" s="62"/>
      <c r="F1" s="62"/>
      <c r="G1" s="62"/>
      <c r="H1" s="62"/>
      <c r="I1" s="62">
        <v>1954</v>
      </c>
      <c r="J1" s="62"/>
      <c r="K1" s="62"/>
      <c r="L1" s="62"/>
    </row>
    <row r="2" spans="2:12" s="42" customForma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>
      <c r="C3" t="s">
        <v>149</v>
      </c>
      <c r="E3" t="s">
        <v>150</v>
      </c>
      <c r="G3" t="s">
        <v>146</v>
      </c>
      <c r="I3" t="s">
        <v>147</v>
      </c>
    </row>
    <row r="4" spans="2:12" s="42" customForma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2" s="42" customFormat="1"/>
    <row r="6" spans="2:12" ht="18" customHeight="1">
      <c r="C6" s="99" t="s">
        <v>17</v>
      </c>
      <c r="D6" s="101" t="s">
        <v>98</v>
      </c>
      <c r="E6" s="101" t="s">
        <v>99</v>
      </c>
    </row>
    <row r="7" spans="2:12" ht="18" customHeight="1">
      <c r="B7" s="22"/>
      <c r="C7" s="100"/>
      <c r="D7" s="102"/>
      <c r="E7" s="102"/>
    </row>
    <row r="8" spans="2:12">
      <c r="C8" s="43" t="s">
        <v>30</v>
      </c>
      <c r="D8" s="37">
        <v>0.9</v>
      </c>
      <c r="E8" s="37">
        <v>0.28999999999999998</v>
      </c>
      <c r="G8" s="21"/>
      <c r="H8" s="21"/>
      <c r="I8" s="21"/>
      <c r="J8" s="21"/>
    </row>
    <row r="9" spans="2:12">
      <c r="C9" s="43" t="s">
        <v>30</v>
      </c>
      <c r="D9" s="37">
        <v>0.55000000000000004</v>
      </c>
      <c r="E9" s="37">
        <v>0.79</v>
      </c>
      <c r="G9" s="21"/>
      <c r="H9" s="21"/>
      <c r="I9" s="21"/>
      <c r="J9" s="21"/>
    </row>
    <row r="10" spans="2:12">
      <c r="C10" s="43" t="s">
        <v>30</v>
      </c>
      <c r="D10" s="37">
        <v>1.18</v>
      </c>
      <c r="E10" s="37">
        <v>0.74</v>
      </c>
      <c r="G10" s="21"/>
      <c r="H10" s="21"/>
      <c r="I10" s="21"/>
      <c r="J10" s="21"/>
    </row>
    <row r="11" spans="2:12">
      <c r="C11" s="43" t="s">
        <v>30</v>
      </c>
      <c r="D11" s="37">
        <v>1.59</v>
      </c>
      <c r="E11" s="37">
        <v>0.72</v>
      </c>
      <c r="G11" s="21"/>
      <c r="H11" s="21"/>
      <c r="I11" s="21"/>
      <c r="J11" s="21"/>
    </row>
    <row r="12" spans="2:12">
      <c r="C12" s="43" t="s">
        <v>30</v>
      </c>
      <c r="D12" s="37">
        <v>0.72</v>
      </c>
      <c r="E12" s="37">
        <v>1.79</v>
      </c>
      <c r="G12" s="21"/>
      <c r="H12" s="21"/>
      <c r="I12" s="21"/>
      <c r="J12" s="21"/>
    </row>
    <row r="13" spans="2:12">
      <c r="C13" s="43" t="s">
        <v>30</v>
      </c>
      <c r="D13" s="37">
        <v>1.29</v>
      </c>
      <c r="E13" s="37">
        <v>1.22</v>
      </c>
      <c r="G13" s="21"/>
      <c r="H13" s="21"/>
      <c r="I13" s="21"/>
    </row>
    <row r="14" spans="2:12">
      <c r="C14" s="43" t="s">
        <v>31</v>
      </c>
      <c r="D14" s="37">
        <v>1.18</v>
      </c>
      <c r="E14" s="37">
        <v>1.62</v>
      </c>
      <c r="G14" s="21"/>
      <c r="H14" s="21"/>
    </row>
    <row r="15" spans="2:12">
      <c r="C15" s="43" t="s">
        <v>31</v>
      </c>
      <c r="D15" s="37">
        <v>1.83</v>
      </c>
      <c r="E15" s="37">
        <v>0.94</v>
      </c>
      <c r="G15" s="21"/>
      <c r="H15" s="21"/>
    </row>
    <row r="16" spans="2:12">
      <c r="C16" s="43" t="s">
        <v>31</v>
      </c>
      <c r="D16" s="37">
        <v>1.8</v>
      </c>
      <c r="E16" s="37">
        <v>1.48</v>
      </c>
      <c r="G16" s="21"/>
      <c r="H16" s="21"/>
    </row>
    <row r="17" spans="2:12">
      <c r="C17" s="43" t="s">
        <v>31</v>
      </c>
      <c r="D17" s="37">
        <v>2.42</v>
      </c>
      <c r="E17" s="37">
        <v>1.08</v>
      </c>
      <c r="G17" s="21"/>
      <c r="H17" s="21"/>
    </row>
    <row r="18" spans="2:12">
      <c r="C18" s="43" t="s">
        <v>31</v>
      </c>
      <c r="D18" s="37">
        <v>2.21</v>
      </c>
      <c r="E18" s="37">
        <v>1.32</v>
      </c>
      <c r="G18" s="21"/>
      <c r="H18" s="21"/>
    </row>
    <row r="19" spans="2:12">
      <c r="C19" s="43" t="s">
        <v>31</v>
      </c>
      <c r="D19" s="37">
        <v>1.74</v>
      </c>
      <c r="E19" s="37">
        <v>1.89</v>
      </c>
      <c r="G19" s="21"/>
      <c r="H19" s="21"/>
    </row>
    <row r="20" spans="2:12">
      <c r="C20" s="43" t="s">
        <v>31</v>
      </c>
      <c r="D20" s="37">
        <v>1.99</v>
      </c>
      <c r="E20" s="37">
        <v>2.36</v>
      </c>
      <c r="G20" s="21"/>
      <c r="H20" s="21"/>
    </row>
    <row r="21" spans="2:12">
      <c r="C21" s="43" t="s">
        <v>31</v>
      </c>
      <c r="D21" s="37">
        <v>1.54</v>
      </c>
      <c r="E21" s="37">
        <v>2.63</v>
      </c>
      <c r="G21" s="21"/>
      <c r="H21" s="21"/>
    </row>
    <row r="22" spans="2:12">
      <c r="D22" s="20"/>
      <c r="E22" s="20"/>
    </row>
    <row r="28" spans="2:12">
      <c r="H28" s="68" t="s">
        <v>153</v>
      </c>
    </row>
    <row r="32" spans="2:12" s="36" customFormat="1">
      <c r="B32" s="62" t="s">
        <v>151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4" spans="3:9">
      <c r="C34" t="s">
        <v>149</v>
      </c>
      <c r="E34" t="s">
        <v>150</v>
      </c>
      <c r="G34" t="s">
        <v>146</v>
      </c>
      <c r="I34" t="s">
        <v>147</v>
      </c>
    </row>
    <row r="37" spans="3:9">
      <c r="C37" s="69"/>
      <c r="D37" s="69"/>
      <c r="E37" s="69"/>
      <c r="F37" s="69"/>
    </row>
    <row r="38" spans="3:9">
      <c r="C38" s="69"/>
      <c r="D38" s="69"/>
      <c r="E38" s="69"/>
      <c r="F38" s="69"/>
    </row>
    <row r="39" spans="3:9">
      <c r="C39" s="69"/>
      <c r="D39" s="69"/>
      <c r="E39" s="69"/>
      <c r="F39" s="69"/>
    </row>
    <row r="40" spans="3:9">
      <c r="C40" s="69"/>
      <c r="D40" s="70" t="s">
        <v>152</v>
      </c>
      <c r="E40" s="69"/>
      <c r="F40" s="69"/>
    </row>
    <row r="41" spans="3:9">
      <c r="C41" s="69"/>
      <c r="D41" s="69"/>
      <c r="E41" s="69"/>
      <c r="F41" s="69"/>
    </row>
    <row r="42" spans="3:9">
      <c r="C42" s="69"/>
      <c r="D42" s="69"/>
      <c r="E42" s="69"/>
      <c r="F42" s="69"/>
    </row>
    <row r="43" spans="3:9">
      <c r="C43" s="69"/>
      <c r="D43" s="69"/>
      <c r="E43" s="69"/>
      <c r="F43" s="69"/>
    </row>
    <row r="44" spans="3:9">
      <c r="C44" s="69"/>
      <c r="D44" s="69"/>
      <c r="E44" s="69"/>
      <c r="F44" s="69"/>
    </row>
    <row r="45" spans="3:9">
      <c r="C45" s="69"/>
      <c r="D45" s="69"/>
      <c r="E45" s="69"/>
      <c r="F45" s="69"/>
    </row>
    <row r="46" spans="3:9">
      <c r="C46" s="69"/>
      <c r="D46" s="69"/>
      <c r="E46" s="69"/>
      <c r="F46" s="69"/>
    </row>
    <row r="47" spans="3:9">
      <c r="C47" s="69"/>
      <c r="D47" s="69"/>
      <c r="E47" s="69"/>
      <c r="F47" s="69"/>
    </row>
    <row r="48" spans="3:9">
      <c r="C48" s="69"/>
      <c r="D48" s="69"/>
      <c r="E48" s="69"/>
      <c r="F48" s="69"/>
    </row>
    <row r="49" spans="2:12">
      <c r="C49" s="69"/>
      <c r="D49" s="69"/>
      <c r="E49" s="69"/>
      <c r="F49" s="69"/>
    </row>
    <row r="50" spans="2:12">
      <c r="C50" s="69"/>
      <c r="D50" s="69"/>
      <c r="E50" s="69"/>
      <c r="F50" s="69"/>
    </row>
    <row r="51" spans="2:12">
      <c r="C51" s="69"/>
      <c r="D51" s="69"/>
      <c r="E51" s="69"/>
      <c r="F51" s="69"/>
    </row>
    <row r="52" spans="2:12">
      <c r="C52" s="69"/>
      <c r="D52" s="69"/>
      <c r="E52" s="69"/>
      <c r="F52" s="69"/>
    </row>
    <row r="53" spans="2:12">
      <c r="C53" s="69"/>
      <c r="D53" s="69"/>
      <c r="E53" s="69"/>
      <c r="F53" s="69"/>
    </row>
    <row r="54" spans="2:12">
      <c r="C54" s="69"/>
      <c r="D54" s="69"/>
      <c r="E54" s="69"/>
      <c r="F54" s="69"/>
    </row>
    <row r="55" spans="2:12">
      <c r="C55" s="69"/>
      <c r="D55" s="69"/>
      <c r="E55" s="69"/>
      <c r="F55" s="69"/>
    </row>
    <row r="56" spans="2:12">
      <c r="C56" s="69"/>
      <c r="D56" s="69"/>
      <c r="E56" s="69"/>
      <c r="F56" s="69"/>
    </row>
    <row r="57" spans="2:12">
      <c r="C57" s="71" t="str">
        <f>IF(D57=1,"Delete 1 here","Enter a 1 here:")</f>
        <v>Enter a 1 here:</v>
      </c>
      <c r="D57" s="78">
        <v>0</v>
      </c>
    </row>
    <row r="58" spans="2:12">
      <c r="I58" s="22"/>
      <c r="J58" s="65"/>
      <c r="K58" s="67">
        <f>IF($D$57=1,"winter",0)</f>
        <v>0</v>
      </c>
      <c r="L58" s="66">
        <f>IF($D$57=1,"summer",0)</f>
        <v>0</v>
      </c>
    </row>
    <row r="59" spans="2:12">
      <c r="C59" s="55" t="str">
        <f>IF($D$57=1,"The scatterplot loses its shape considering subgroups by a third variable","conclusion 1")</f>
        <v>conclusion 1</v>
      </c>
      <c r="I59" s="13">
        <f>IF($D$57=1,"R",0)</f>
        <v>0</v>
      </c>
      <c r="J59" s="38">
        <f>IF($D$57=1,CORREL(D8:D21,E8:E21),0)</f>
        <v>0</v>
      </c>
      <c r="K59" s="38">
        <f>IF($D$57=1,CORREL(D8:D13,E8:E13),0)</f>
        <v>0</v>
      </c>
      <c r="L59" s="38">
        <f>IF($D$57=1,CORREL(D14:D21,E14:E21),0)</f>
        <v>0</v>
      </c>
    </row>
    <row r="60" spans="2:12">
      <c r="I60" s="13">
        <f>IF($D$57=1,"R2",0)</f>
        <v>0</v>
      </c>
      <c r="J60" s="38">
        <f>J59^2</f>
        <v>0</v>
      </c>
      <c r="K60" s="38">
        <f>K59^2</f>
        <v>0</v>
      </c>
      <c r="L60" s="38">
        <f>L59^2</f>
        <v>0</v>
      </c>
    </row>
    <row r="61" spans="2:12">
      <c r="C61" s="55" t="str">
        <f>IF($D$57=1,"The correlation for the subgroups is reversed","conclusion 2")</f>
        <v>conclusion 2</v>
      </c>
    </row>
    <row r="63" spans="2:12" s="36" customFormat="1">
      <c r="B63" s="62" t="s">
        <v>148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5" spans="3:9">
      <c r="C65" t="s">
        <v>149</v>
      </c>
      <c r="E65" t="s">
        <v>150</v>
      </c>
      <c r="G65" t="s">
        <v>146</v>
      </c>
      <c r="I65" t="s">
        <v>147</v>
      </c>
    </row>
  </sheetData>
  <mergeCells count="3">
    <mergeCell ref="C6:C7"/>
    <mergeCell ref="D6:D7"/>
    <mergeCell ref="E6:E7"/>
  </mergeCells>
  <phoneticPr fontId="3" type="noConversion"/>
  <conditionalFormatting sqref="I58:L60">
    <cfRule type="cellIs" dxfId="8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ignoredErrors>
    <ignoredError sqref="K59:L5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4"/>
  <sheetViews>
    <sheetView showGridLines="0" topLeftCell="A31" workbookViewId="0">
      <selection activeCell="D26" sqref="D26"/>
    </sheetView>
  </sheetViews>
  <sheetFormatPr baseColWidth="10" defaultRowHeight="18"/>
  <cols>
    <col min="1" max="1" width="0.296875" customWidth="1"/>
    <col min="2" max="2" width="1.69921875" customWidth="1"/>
    <col min="3" max="3" width="3.5" customWidth="1"/>
    <col min="4" max="13" width="11.09765625" customWidth="1"/>
    <col min="14" max="15" width="1.69921875" customWidth="1"/>
  </cols>
  <sheetData>
    <row r="1" spans="2:13" s="36" customFormat="1">
      <c r="B1" s="35"/>
      <c r="C1" s="62" t="s">
        <v>32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3" s="42" customFormat="1">
      <c r="B2" s="4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2:13" s="42" customFormat="1">
      <c r="B3" s="41"/>
      <c r="C3" s="64" t="s">
        <v>149</v>
      </c>
      <c r="D3" s="64"/>
      <c r="E3" s="64"/>
      <c r="F3" s="64" t="s">
        <v>157</v>
      </c>
      <c r="G3" s="64"/>
      <c r="H3" s="64"/>
      <c r="I3" s="64" t="s">
        <v>158</v>
      </c>
      <c r="J3" s="64"/>
      <c r="K3" s="64" t="s">
        <v>147</v>
      </c>
      <c r="L3" s="64"/>
      <c r="M3" s="64"/>
    </row>
    <row r="4" spans="2:13" s="42" customFormat="1">
      <c r="B4" s="41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s="42" customFormat="1">
      <c r="B5" s="41"/>
    </row>
    <row r="6" spans="2:13">
      <c r="D6" s="99" t="s">
        <v>17</v>
      </c>
      <c r="E6" s="13" t="s">
        <v>36</v>
      </c>
      <c r="F6" s="44">
        <v>1000</v>
      </c>
    </row>
    <row r="7" spans="2:13">
      <c r="D7" s="100"/>
      <c r="E7" s="23" t="s">
        <v>229</v>
      </c>
      <c r="F7" s="23" t="s">
        <v>230</v>
      </c>
      <c r="G7" s="72"/>
      <c r="H7" s="72"/>
      <c r="J7" t="s">
        <v>154</v>
      </c>
    </row>
    <row r="8" spans="2:13">
      <c r="D8" s="45" t="s">
        <v>33</v>
      </c>
      <c r="E8" s="46">
        <v>5</v>
      </c>
      <c r="F8" s="46">
        <v>46.111111111111114</v>
      </c>
      <c r="G8" s="46"/>
      <c r="H8" s="46"/>
      <c r="J8" s="21">
        <f>AVERAGE(E8:E15)</f>
        <v>6.8624999999999998</v>
      </c>
      <c r="K8" s="21">
        <f>AVERAGE(F8:F15)</f>
        <v>39.666666666666671</v>
      </c>
      <c r="L8" s="73">
        <f>J8</f>
        <v>6.8624999999999998</v>
      </c>
      <c r="M8" s="46">
        <f>K8</f>
        <v>39.666666666666671</v>
      </c>
    </row>
    <row r="9" spans="2:13">
      <c r="D9" s="45" t="s">
        <v>33</v>
      </c>
      <c r="E9" s="46">
        <v>5.2</v>
      </c>
      <c r="F9" s="46">
        <v>40.666666666666664</v>
      </c>
      <c r="G9" s="46"/>
      <c r="H9" s="46"/>
      <c r="J9" s="21"/>
      <c r="K9" s="21"/>
      <c r="L9" s="73">
        <f>J16</f>
        <v>11.675000000000001</v>
      </c>
      <c r="M9" s="46">
        <f>K16</f>
        <v>50.222222222222221</v>
      </c>
    </row>
    <row r="10" spans="2:13">
      <c r="D10" s="45" t="s">
        <v>33</v>
      </c>
      <c r="E10" s="46">
        <v>6.1</v>
      </c>
      <c r="F10" s="46">
        <v>37.555555555555557</v>
      </c>
      <c r="G10" s="46"/>
      <c r="H10" s="46"/>
      <c r="J10" s="21"/>
      <c r="K10" s="21"/>
      <c r="L10" s="73"/>
      <c r="M10" s="46"/>
    </row>
    <row r="11" spans="2:13">
      <c r="D11" s="45" t="s">
        <v>33</v>
      </c>
      <c r="E11" s="46">
        <v>6.2</v>
      </c>
      <c r="F11" s="46">
        <v>40.777777777777779</v>
      </c>
      <c r="G11" s="46"/>
      <c r="H11" s="46"/>
      <c r="J11" s="21"/>
      <c r="K11" s="21"/>
      <c r="L11" s="73"/>
      <c r="M11" s="46"/>
    </row>
    <row r="12" spans="2:13">
      <c r="D12" s="45" t="s">
        <v>33</v>
      </c>
      <c r="E12" s="46">
        <v>6.3</v>
      </c>
      <c r="F12" s="46">
        <v>43.666666666666671</v>
      </c>
      <c r="G12" s="46"/>
      <c r="H12" s="46"/>
      <c r="J12" s="21"/>
      <c r="K12" s="21"/>
      <c r="L12" s="73"/>
      <c r="M12" s="46"/>
    </row>
    <row r="13" spans="2:13">
      <c r="D13" s="45" t="s">
        <v>33</v>
      </c>
      <c r="E13" s="46">
        <v>7.5</v>
      </c>
      <c r="F13" s="46">
        <v>38.333333333333336</v>
      </c>
      <c r="G13" s="46"/>
      <c r="H13" s="46"/>
      <c r="J13" s="21"/>
      <c r="K13" s="21"/>
      <c r="L13" s="73"/>
      <c r="M13" s="46"/>
    </row>
    <row r="14" spans="2:13">
      <c r="D14" s="45" t="s">
        <v>33</v>
      </c>
      <c r="E14" s="46">
        <v>8.6</v>
      </c>
      <c r="F14" s="46">
        <v>37.555555555555557</v>
      </c>
      <c r="G14" s="46"/>
      <c r="H14" s="46"/>
      <c r="J14" s="21"/>
      <c r="K14" s="21"/>
      <c r="L14" s="73">
        <f>J24</f>
        <v>17.837500000000002</v>
      </c>
      <c r="M14" s="46">
        <f>K24</f>
        <v>57.694444444444443</v>
      </c>
    </row>
    <row r="15" spans="2:13">
      <c r="D15" s="45" t="s">
        <v>33</v>
      </c>
      <c r="E15" s="46">
        <v>10</v>
      </c>
      <c r="F15" s="46">
        <v>32.666666666666664</v>
      </c>
      <c r="G15" s="46"/>
      <c r="H15" s="46"/>
      <c r="J15" s="21"/>
      <c r="K15" s="21"/>
      <c r="L15" s="73"/>
      <c r="M15" s="47"/>
    </row>
    <row r="16" spans="2:13">
      <c r="D16" s="45" t="s">
        <v>34</v>
      </c>
      <c r="E16" s="46">
        <v>9</v>
      </c>
      <c r="F16" s="46">
        <v>53.777777777777779</v>
      </c>
      <c r="G16" s="46"/>
      <c r="H16" s="46"/>
      <c r="J16" s="21">
        <f>AVERAGE(E16:E23)</f>
        <v>11.675000000000001</v>
      </c>
      <c r="K16" s="21">
        <f>AVERAGE(F16:F23)</f>
        <v>50.222222222222221</v>
      </c>
      <c r="L16" s="74"/>
      <c r="M16" s="47"/>
    </row>
    <row r="17" spans="4:13">
      <c r="D17" s="45" t="s">
        <v>34</v>
      </c>
      <c r="E17" s="46">
        <v>9.8000000000000007</v>
      </c>
      <c r="F17" s="46">
        <v>50.222222222222221</v>
      </c>
      <c r="G17" s="46"/>
      <c r="H17" s="46"/>
      <c r="J17" s="21"/>
      <c r="K17" s="21"/>
      <c r="L17" s="74"/>
      <c r="M17" s="47"/>
    </row>
    <row r="18" spans="4:13">
      <c r="D18" s="45" t="s">
        <v>34</v>
      </c>
      <c r="E18" s="46">
        <v>10</v>
      </c>
      <c r="F18" s="46">
        <v>58.444444444444443</v>
      </c>
      <c r="G18" s="46"/>
      <c r="H18" s="46"/>
      <c r="J18" s="21"/>
      <c r="K18" s="21"/>
      <c r="L18" s="74"/>
      <c r="M18" s="47"/>
    </row>
    <row r="19" spans="4:13">
      <c r="D19" s="45" t="s">
        <v>34</v>
      </c>
      <c r="E19" s="46">
        <v>11.2</v>
      </c>
      <c r="F19" s="46">
        <v>55.333333333333329</v>
      </c>
      <c r="G19" s="46"/>
      <c r="H19" s="46"/>
      <c r="J19" s="21"/>
      <c r="K19" s="21"/>
      <c r="L19" s="74"/>
      <c r="M19" s="47"/>
    </row>
    <row r="20" spans="4:13">
      <c r="D20" s="45" t="s">
        <v>34</v>
      </c>
      <c r="E20" s="46">
        <v>12.1</v>
      </c>
      <c r="F20" s="46">
        <v>46.444444444444443</v>
      </c>
      <c r="G20" s="46"/>
      <c r="H20" s="46"/>
      <c r="J20" s="21"/>
      <c r="K20" s="21"/>
      <c r="L20" s="74"/>
      <c r="M20" s="47"/>
    </row>
    <row r="21" spans="4:13">
      <c r="D21" s="45" t="s">
        <v>34</v>
      </c>
      <c r="E21" s="46">
        <v>13.1</v>
      </c>
      <c r="F21" s="46">
        <v>45.333333333333329</v>
      </c>
      <c r="G21" s="46"/>
      <c r="H21" s="46"/>
      <c r="J21" s="21"/>
      <c r="K21" s="21"/>
      <c r="L21" s="74"/>
      <c r="M21" s="47"/>
    </row>
    <row r="22" spans="4:13">
      <c r="D22" s="45" t="s">
        <v>34</v>
      </c>
      <c r="E22" s="46">
        <v>13.2</v>
      </c>
      <c r="F22" s="46">
        <v>49.666666666666664</v>
      </c>
      <c r="G22" s="46"/>
      <c r="H22" s="46"/>
      <c r="J22" s="21"/>
      <c r="K22" s="21"/>
      <c r="L22" s="74"/>
      <c r="M22" s="47"/>
    </row>
    <row r="23" spans="4:13">
      <c r="D23" s="45" t="s">
        <v>34</v>
      </c>
      <c r="E23" s="46">
        <v>15</v>
      </c>
      <c r="F23" s="46">
        <v>42.555555555555557</v>
      </c>
      <c r="G23" s="46"/>
      <c r="H23" s="46"/>
      <c r="J23" s="21"/>
      <c r="K23" s="21"/>
      <c r="L23" s="74"/>
      <c r="M23" s="47"/>
    </row>
    <row r="24" spans="4:13">
      <c r="D24" s="45" t="s">
        <v>35</v>
      </c>
      <c r="E24" s="46">
        <v>15</v>
      </c>
      <c r="F24" s="46">
        <v>63.777777777777779</v>
      </c>
      <c r="G24" s="46"/>
      <c r="H24" s="46"/>
      <c r="J24" s="21">
        <f>AVERAGE(E24:E31)</f>
        <v>17.837500000000002</v>
      </c>
      <c r="K24" s="21">
        <f>AVERAGE(F24:F31)</f>
        <v>57.694444444444443</v>
      </c>
      <c r="L24" s="74"/>
      <c r="M24" s="47"/>
    </row>
    <row r="25" spans="4:13">
      <c r="D25" s="45" t="s">
        <v>35</v>
      </c>
      <c r="E25" s="46">
        <v>16.2</v>
      </c>
      <c r="F25" s="46">
        <v>64.888888888888886</v>
      </c>
      <c r="G25" s="46"/>
      <c r="H25" s="46"/>
      <c r="L25" s="74"/>
      <c r="M25" s="47"/>
    </row>
    <row r="26" spans="4:13">
      <c r="D26" s="45" t="s">
        <v>35</v>
      </c>
      <c r="E26" s="46">
        <v>16.899999999999999</v>
      </c>
      <c r="F26" s="46">
        <v>62.777777777777779</v>
      </c>
      <c r="G26" s="46"/>
      <c r="H26" s="46"/>
      <c r="L26" s="74"/>
      <c r="M26" s="47"/>
    </row>
    <row r="27" spans="4:13">
      <c r="D27" s="45" t="s">
        <v>35</v>
      </c>
      <c r="E27" s="46">
        <v>17</v>
      </c>
      <c r="F27" s="46">
        <v>55.888888888888886</v>
      </c>
      <c r="G27" s="46"/>
      <c r="H27" s="46"/>
    </row>
    <row r="28" spans="4:13">
      <c r="D28" s="45" t="s">
        <v>35</v>
      </c>
      <c r="E28" s="46">
        <v>17.5</v>
      </c>
      <c r="F28" s="46">
        <v>52.777777777777779</v>
      </c>
      <c r="G28" s="46"/>
      <c r="H28" s="46"/>
      <c r="I28" s="68" t="s">
        <v>156</v>
      </c>
    </row>
    <row r="29" spans="4:13">
      <c r="D29" s="45" t="s">
        <v>35</v>
      </c>
      <c r="E29" s="46">
        <v>19.2</v>
      </c>
      <c r="F29" s="46">
        <v>57.777777777777779</v>
      </c>
      <c r="G29" s="46"/>
      <c r="H29" s="46"/>
    </row>
    <row r="30" spans="4:13">
      <c r="D30" s="45" t="s">
        <v>35</v>
      </c>
      <c r="E30" s="46">
        <v>20.100000000000001</v>
      </c>
      <c r="F30" s="46">
        <v>49.777777777777779</v>
      </c>
      <c r="G30" s="46"/>
      <c r="H30" s="46"/>
    </row>
    <row r="31" spans="4:13">
      <c r="D31" s="45" t="s">
        <v>35</v>
      </c>
      <c r="E31" s="46">
        <v>20.8</v>
      </c>
      <c r="F31" s="46">
        <v>53.888888888888886</v>
      </c>
      <c r="G31" s="46"/>
      <c r="H31" s="46"/>
    </row>
    <row r="32" spans="4:13">
      <c r="D32" s="76"/>
      <c r="E32" s="46"/>
      <c r="F32" s="46"/>
      <c r="G32" s="46"/>
      <c r="H32" s="46"/>
    </row>
    <row r="33" spans="2:13">
      <c r="D33" s="76"/>
      <c r="E33" s="46"/>
      <c r="F33" s="46"/>
      <c r="G33" s="46"/>
      <c r="H33" s="46"/>
    </row>
    <row r="35" spans="2:13" s="36" customFormat="1">
      <c r="B35" s="35"/>
      <c r="C35" s="62" t="s">
        <v>159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7" spans="2:13" s="42" customFormat="1">
      <c r="B37" s="41"/>
      <c r="C37" s="64" t="s">
        <v>149</v>
      </c>
      <c r="D37" s="64"/>
      <c r="E37" s="64"/>
      <c r="F37" s="64" t="s">
        <v>157</v>
      </c>
      <c r="G37" s="64"/>
      <c r="H37" s="64"/>
      <c r="I37" s="64" t="s">
        <v>158</v>
      </c>
      <c r="J37" s="64"/>
      <c r="K37" s="64" t="s">
        <v>147</v>
      </c>
      <c r="L37" s="64"/>
      <c r="M37" s="64"/>
    </row>
    <row r="38" spans="2:13" s="75" customFormat="1"/>
    <row r="60" spans="4:13">
      <c r="H60" s="68" t="s">
        <v>156</v>
      </c>
    </row>
    <row r="61" spans="4:13">
      <c r="D61" s="71" t="str">
        <f>IF(E61=1,"Delete 1 here","Enter a 1 here:")</f>
        <v>Delete 1 here</v>
      </c>
      <c r="E61" s="78">
        <v>1</v>
      </c>
      <c r="I61" s="68"/>
      <c r="K61" s="103" t="s">
        <v>155</v>
      </c>
      <c r="L61" s="103"/>
      <c r="M61" s="103"/>
    </row>
    <row r="62" spans="4:13">
      <c r="H62" s="22"/>
      <c r="I62" s="77" t="str">
        <f>IF($E$61=1,"single data",0)</f>
        <v>single data</v>
      </c>
      <c r="J62" s="77" t="str">
        <f>IF($E$61=1,"mean data",0)</f>
        <v>mean data</v>
      </c>
      <c r="K62" s="77" t="str">
        <f>IF($E$61=1,"A",0)</f>
        <v>A</v>
      </c>
      <c r="L62" s="77" t="str">
        <f>IF($E$61=1,"B",0)</f>
        <v>B</v>
      </c>
      <c r="M62" s="77" t="str">
        <f>IF($E$61=1,"C",0)</f>
        <v>C</v>
      </c>
    </row>
    <row r="63" spans="4:13">
      <c r="D63" s="55" t="str">
        <f>IF($E$61=1,"The scatterplot decomposes by a third variable","conclusion 1")</f>
        <v>The scatterplot decomposes by a third variable</v>
      </c>
      <c r="H63" s="38" t="str">
        <f>IF($E$61=1,"R2",0)</f>
        <v>R2</v>
      </c>
      <c r="I63" s="38">
        <f>IF($E$61=1,CORREL(E8:E31,F8:F31),0)</f>
        <v>0.61087058162188335</v>
      </c>
      <c r="J63" s="38">
        <f>IF($E$61=1,CORREL(L8:L14,M8:M14),0)</f>
        <v>0.9856986578007777</v>
      </c>
      <c r="K63" s="38">
        <f>IF($E$61=1,CORREL(E8:E15,F8:F15),0)</f>
        <v>-0.83222227489649658</v>
      </c>
      <c r="L63" s="38">
        <f>IF($E$61=1,CORREL(E16:E23,F16:F23),0)</f>
        <v>-0.78490051739337441</v>
      </c>
      <c r="M63" s="38">
        <f>IF($E$61=1,CORREL(E24:E31,F24:F31),0)</f>
        <v>-0.75971402294951951</v>
      </c>
    </row>
    <row r="64" spans="4:13">
      <c r="H64" s="38" t="str">
        <f>IF($E$61=1,"R",0)</f>
        <v>R</v>
      </c>
      <c r="I64" s="38">
        <f>I63^2</f>
        <v>0.37316286749105804</v>
      </c>
      <c r="J64" s="38">
        <f>J63^2</f>
        <v>0.97160184399025462</v>
      </c>
      <c r="K64" s="38">
        <f>K63^2</f>
        <v>0.69259391483389998</v>
      </c>
      <c r="L64" s="38">
        <f>L63^2</f>
        <v>0.61606882220438686</v>
      </c>
      <c r="M64" s="38">
        <f>M63^2</f>
        <v>0.57716539666614308</v>
      </c>
    </row>
    <row r="65" spans="2:13">
      <c r="D65" s="55" t="str">
        <f>IF($E$61=1,"The correlation for the subgroups is very strong AND reversed","conclusion 2")</f>
        <v>The correlation for the subgroups is very strong AND reversed</v>
      </c>
    </row>
    <row r="73" spans="2:13" s="36" customFormat="1">
      <c r="B73" s="35"/>
      <c r="C73" s="62" t="s">
        <v>160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</row>
    <row r="75" spans="2:13" s="42" customFormat="1">
      <c r="B75" s="41"/>
      <c r="C75" s="64" t="s">
        <v>149</v>
      </c>
      <c r="D75" s="64"/>
      <c r="E75" s="64"/>
      <c r="F75" s="64" t="s">
        <v>157</v>
      </c>
      <c r="G75" s="64"/>
      <c r="H75" s="64"/>
      <c r="I75" s="64" t="s">
        <v>158</v>
      </c>
      <c r="J75" s="64"/>
      <c r="K75" s="64" t="s">
        <v>147</v>
      </c>
      <c r="L75" s="64"/>
      <c r="M75" s="64"/>
    </row>
    <row r="82" spans="3:3">
      <c r="C82" t="s">
        <v>161</v>
      </c>
    </row>
    <row r="83" spans="3:3">
      <c r="C83" t="s">
        <v>162</v>
      </c>
    </row>
    <row r="84" spans="3:3">
      <c r="C84" t="s">
        <v>163</v>
      </c>
    </row>
  </sheetData>
  <mergeCells count="2">
    <mergeCell ref="D6:D7"/>
    <mergeCell ref="K61:M61"/>
  </mergeCells>
  <phoneticPr fontId="3" type="noConversion"/>
  <conditionalFormatting sqref="I62:M62 H63:M64">
    <cfRule type="cellIs" dxfId="7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rowBreaks count="1" manualBreakCount="1">
    <brk id="34" max="16383" man="1"/>
  </rowBreaks>
  <ignoredErrors>
    <ignoredError sqref="J8:K8 J16:K16 J24:K24 K63:M63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workbookViewId="0">
      <selection activeCell="E6" sqref="E6:E8"/>
    </sheetView>
  </sheetViews>
  <sheetFormatPr baseColWidth="10" defaultRowHeight="18"/>
  <cols>
    <col min="1" max="1" width="0.296875" customWidth="1"/>
    <col min="2" max="2" width="1.69921875" customWidth="1"/>
    <col min="3" max="3" width="3.5" customWidth="1"/>
    <col min="4" max="13" width="11.09765625" customWidth="1"/>
    <col min="14" max="15" width="1.69921875" customWidth="1"/>
  </cols>
  <sheetData>
    <row r="1" spans="2:13" s="36" customFormat="1">
      <c r="B1" s="35"/>
      <c r="C1" s="62" t="s">
        <v>22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3" s="42" customFormat="1">
      <c r="B2" s="4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2:13" s="42" customFormat="1">
      <c r="B3" s="41"/>
      <c r="C3" s="64" t="s">
        <v>149</v>
      </c>
      <c r="D3" s="64"/>
      <c r="E3" s="64"/>
      <c r="F3" s="64" t="s">
        <v>157</v>
      </c>
      <c r="G3" s="64"/>
      <c r="H3" s="64"/>
      <c r="I3" s="64" t="s">
        <v>158</v>
      </c>
      <c r="J3" s="64"/>
      <c r="K3" s="64" t="s">
        <v>147</v>
      </c>
      <c r="L3" s="64"/>
      <c r="M3" s="64"/>
    </row>
    <row r="4" spans="2:13" s="42" customFormat="1">
      <c r="B4" s="41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s="42" customFormat="1">
      <c r="B5" s="41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s="42" customFormat="1">
      <c r="B6" s="41"/>
      <c r="C6" s="64"/>
      <c r="D6" s="64"/>
      <c r="E6" s="64">
        <f>CORREL(E12:E15,F12:F15)</f>
        <v>0.10932163332202423</v>
      </c>
      <c r="F6" s="64"/>
      <c r="G6" s="64"/>
      <c r="H6" s="64"/>
      <c r="I6" s="64"/>
      <c r="J6" s="64"/>
      <c r="K6" s="64"/>
      <c r="L6" s="64"/>
      <c r="M6" s="64"/>
    </row>
    <row r="7" spans="2:13" s="42" customFormat="1">
      <c r="B7" s="41"/>
      <c r="C7" s="64"/>
      <c r="D7" s="64"/>
      <c r="E7" s="64">
        <f>CORREL(E16:E21,F16:F21)</f>
        <v>0.31068126475496188</v>
      </c>
      <c r="F7" s="64"/>
      <c r="G7" s="64"/>
      <c r="H7" s="64"/>
      <c r="I7" s="64"/>
      <c r="J7" s="64"/>
      <c r="K7" s="64"/>
      <c r="L7" s="64"/>
      <c r="M7" s="64"/>
    </row>
    <row r="8" spans="2:13" s="42" customFormat="1">
      <c r="B8" s="41"/>
      <c r="C8" s="64"/>
      <c r="D8" s="64"/>
      <c r="E8" s="64">
        <f>CORREL(E22:E26,F22:F26)</f>
        <v>-0.12752974380336379</v>
      </c>
      <c r="F8" s="64"/>
      <c r="G8" s="64"/>
      <c r="H8" s="64"/>
      <c r="I8" s="64"/>
      <c r="J8" s="64"/>
      <c r="K8" s="64"/>
      <c r="L8" s="64"/>
      <c r="M8" s="64"/>
    </row>
    <row r="9" spans="2:13" s="42" customFormat="1">
      <c r="B9" s="41"/>
    </row>
    <row r="10" spans="2:13">
      <c r="D10" s="85"/>
      <c r="E10" s="13"/>
      <c r="F10" s="44"/>
    </row>
    <row r="11" spans="2:13">
      <c r="D11" s="84" t="s">
        <v>17</v>
      </c>
      <c r="E11" s="23" t="s">
        <v>231</v>
      </c>
      <c r="F11" s="23" t="s">
        <v>21</v>
      </c>
      <c r="G11" s="72"/>
      <c r="H11" s="72"/>
      <c r="J11" t="s">
        <v>232</v>
      </c>
    </row>
    <row r="12" spans="2:13">
      <c r="D12" s="96" t="s">
        <v>18</v>
      </c>
      <c r="E12" s="47">
        <v>4</v>
      </c>
      <c r="F12" s="47">
        <v>4</v>
      </c>
      <c r="G12" s="46"/>
      <c r="H12" s="46"/>
      <c r="J12" s="21">
        <f>AVERAGE(E12:E15)</f>
        <v>9</v>
      </c>
      <c r="K12" s="21">
        <f>AVERAGE(F12:F15)</f>
        <v>7</v>
      </c>
      <c r="L12" s="73">
        <f>J12</f>
        <v>9</v>
      </c>
      <c r="M12" s="46">
        <f>K12</f>
        <v>7</v>
      </c>
    </row>
    <row r="13" spans="2:13">
      <c r="D13" s="96" t="s">
        <v>18</v>
      </c>
      <c r="E13" s="47">
        <v>13</v>
      </c>
      <c r="F13" s="47">
        <v>3</v>
      </c>
      <c r="G13" s="46"/>
      <c r="H13" s="46"/>
      <c r="J13" s="21"/>
      <c r="K13" s="21"/>
      <c r="L13" s="73">
        <f>J16</f>
        <v>14.333333333333334</v>
      </c>
      <c r="M13" s="46">
        <f>K16</f>
        <v>11.333333333333334</v>
      </c>
    </row>
    <row r="14" spans="2:13">
      <c r="D14" s="96" t="s">
        <v>18</v>
      </c>
      <c r="E14" s="47">
        <v>5</v>
      </c>
      <c r="F14" s="47">
        <v>10</v>
      </c>
      <c r="G14" s="46"/>
      <c r="H14" s="46"/>
      <c r="J14" s="21"/>
      <c r="K14" s="21"/>
      <c r="L14" s="73">
        <f>J22</f>
        <v>19.600000000000001</v>
      </c>
      <c r="M14" s="46">
        <f>K22</f>
        <v>16.8</v>
      </c>
    </row>
    <row r="15" spans="2:13">
      <c r="D15" s="96" t="s">
        <v>18</v>
      </c>
      <c r="E15" s="47">
        <v>14</v>
      </c>
      <c r="F15" s="47">
        <v>11</v>
      </c>
      <c r="G15" s="46"/>
      <c r="H15" s="46"/>
      <c r="J15" s="21"/>
      <c r="K15" s="21"/>
      <c r="L15" s="73"/>
      <c r="M15" s="47"/>
    </row>
    <row r="16" spans="2:13">
      <c r="D16" s="96" t="s">
        <v>19</v>
      </c>
      <c r="E16" s="47">
        <v>7</v>
      </c>
      <c r="F16" s="47">
        <v>7</v>
      </c>
      <c r="G16" s="46"/>
      <c r="H16" s="46"/>
      <c r="J16" s="21">
        <f>AVERAGE(E16:E21)</f>
        <v>14.333333333333334</v>
      </c>
      <c r="K16" s="21">
        <f>AVERAGE(F16:F21)</f>
        <v>11.333333333333334</v>
      </c>
      <c r="L16" s="74"/>
      <c r="M16" s="47"/>
    </row>
    <row r="17" spans="1:13">
      <c r="D17" s="96" t="s">
        <v>19</v>
      </c>
      <c r="E17" s="47">
        <v>14</v>
      </c>
      <c r="F17" s="47">
        <v>7</v>
      </c>
      <c r="G17" s="46"/>
      <c r="H17" s="46"/>
      <c r="J17" s="21"/>
      <c r="K17" s="21"/>
      <c r="L17" s="74"/>
      <c r="M17" s="47"/>
    </row>
    <row r="18" spans="1:13">
      <c r="D18" s="96" t="s">
        <v>19</v>
      </c>
      <c r="E18" s="47">
        <v>11</v>
      </c>
      <c r="F18" s="47">
        <v>16</v>
      </c>
      <c r="G18" s="46"/>
      <c r="H18" s="46"/>
      <c r="J18" s="21"/>
      <c r="K18" s="21"/>
      <c r="L18" s="74"/>
      <c r="M18" s="47"/>
    </row>
    <row r="19" spans="1:13">
      <c r="D19" s="96" t="s">
        <v>19</v>
      </c>
      <c r="E19" s="47">
        <v>19</v>
      </c>
      <c r="F19" s="47">
        <v>13</v>
      </c>
      <c r="G19" s="46"/>
      <c r="H19" s="46"/>
      <c r="J19" s="21"/>
      <c r="K19" s="21"/>
      <c r="L19" s="74"/>
      <c r="M19" s="47"/>
    </row>
    <row r="20" spans="1:13">
      <c r="D20" s="96" t="s">
        <v>19</v>
      </c>
      <c r="E20" s="47">
        <v>18</v>
      </c>
      <c r="F20" s="47">
        <v>19</v>
      </c>
      <c r="G20" s="46"/>
      <c r="H20" s="46"/>
      <c r="J20" s="21"/>
      <c r="K20" s="21"/>
      <c r="L20" s="74"/>
      <c r="M20" s="47"/>
    </row>
    <row r="21" spans="1:13">
      <c r="D21" s="96" t="s">
        <v>19</v>
      </c>
      <c r="E21" s="47">
        <v>17</v>
      </c>
      <c r="F21" s="47">
        <v>6</v>
      </c>
      <c r="G21" s="46"/>
      <c r="H21" s="46"/>
      <c r="J21" s="21"/>
      <c r="K21" s="21"/>
      <c r="L21" s="74"/>
      <c r="M21" s="47"/>
    </row>
    <row r="22" spans="1:13">
      <c r="D22" s="96" t="s">
        <v>20</v>
      </c>
      <c r="E22" s="47">
        <v>14</v>
      </c>
      <c r="F22" s="47">
        <v>15</v>
      </c>
      <c r="G22" s="46"/>
      <c r="H22" s="46"/>
      <c r="J22" s="21">
        <f>AVERAGE(E22:E26)</f>
        <v>19.600000000000001</v>
      </c>
      <c r="K22" s="21">
        <f>AVERAGE(F22:F26)</f>
        <v>16.8</v>
      </c>
      <c r="L22" s="74"/>
      <c r="M22" s="47"/>
    </row>
    <row r="23" spans="1:13">
      <c r="D23" s="96" t="s">
        <v>20</v>
      </c>
      <c r="E23" s="47">
        <v>15</v>
      </c>
      <c r="F23" s="47">
        <v>21</v>
      </c>
      <c r="G23" s="46"/>
      <c r="H23" s="46"/>
      <c r="L23" s="74"/>
      <c r="M23" s="47"/>
    </row>
    <row r="24" spans="1:13">
      <c r="D24" s="96" t="s">
        <v>20</v>
      </c>
      <c r="E24" s="47">
        <v>22</v>
      </c>
      <c r="F24" s="47">
        <v>8</v>
      </c>
      <c r="G24" s="46"/>
      <c r="H24" s="46"/>
      <c r="L24" s="74"/>
      <c r="M24" s="47"/>
    </row>
    <row r="25" spans="1:13">
      <c r="D25" s="96" t="s">
        <v>20</v>
      </c>
      <c r="E25" s="47">
        <v>25</v>
      </c>
      <c r="F25" s="47">
        <v>17</v>
      </c>
      <c r="G25" s="46"/>
      <c r="H25" s="46"/>
    </row>
    <row r="26" spans="1:13">
      <c r="D26" s="96" t="s">
        <v>20</v>
      </c>
      <c r="E26" s="47">
        <v>22</v>
      </c>
      <c r="F26" s="47">
        <v>23</v>
      </c>
      <c r="G26" s="46"/>
      <c r="H26" s="46"/>
      <c r="I26" s="68" t="s">
        <v>156</v>
      </c>
    </row>
    <row r="27" spans="1:13">
      <c r="A27" s="46"/>
      <c r="B27" s="46"/>
      <c r="C27" s="46"/>
      <c r="D27" s="46"/>
      <c r="E27" s="46"/>
      <c r="F27" s="46"/>
      <c r="G27" s="46"/>
      <c r="H27" s="46"/>
    </row>
    <row r="28" spans="1:13" ht="17.25" customHeight="1">
      <c r="A28" s="46"/>
      <c r="B28" s="46"/>
      <c r="C28" s="46"/>
      <c r="D28" s="46"/>
      <c r="E28" s="46"/>
      <c r="F28" s="46"/>
      <c r="G28" s="46"/>
      <c r="H28" s="46"/>
    </row>
    <row r="29" spans="1:13">
      <c r="A29" s="46"/>
      <c r="B29" s="46"/>
      <c r="C29" s="46"/>
      <c r="D29" s="46"/>
      <c r="E29" s="46"/>
      <c r="F29" s="46"/>
      <c r="G29" s="46"/>
    </row>
    <row r="30" spans="1:13" s="36" customFormat="1">
      <c r="B30" s="35"/>
      <c r="C30" s="62" t="s">
        <v>159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2" spans="1:13" s="42" customFormat="1">
      <c r="B32" s="41"/>
      <c r="C32" s="64" t="s">
        <v>149</v>
      </c>
      <c r="D32" s="64"/>
      <c r="E32" s="64"/>
      <c r="F32" s="64" t="s">
        <v>157</v>
      </c>
      <c r="G32" s="64"/>
      <c r="H32" s="64"/>
      <c r="I32" s="64" t="s">
        <v>158</v>
      </c>
      <c r="J32" s="64"/>
      <c r="K32" s="64" t="s">
        <v>147</v>
      </c>
      <c r="L32" s="64"/>
      <c r="M32" s="64"/>
    </row>
    <row r="33" s="75" customFormat="1"/>
    <row r="55" spans="4:13">
      <c r="H55" s="68" t="s">
        <v>156</v>
      </c>
    </row>
    <row r="56" spans="4:13">
      <c r="D56" s="71" t="str">
        <f>IF(E56=1,"Delete 1 here","Enter a 1 here:")</f>
        <v>Delete 1 here</v>
      </c>
      <c r="E56" s="78">
        <v>1</v>
      </c>
      <c r="I56" s="68"/>
      <c r="K56" s="103" t="s">
        <v>193</v>
      </c>
      <c r="L56" s="103"/>
      <c r="M56" s="103"/>
    </row>
    <row r="57" spans="4:13">
      <c r="H57" s="22"/>
      <c r="I57" s="77" t="str">
        <f>IF($E$56=1,"single data",0)</f>
        <v>single data</v>
      </c>
      <c r="J57" s="77" t="str">
        <f>IF($E$56=1,"mean data",0)</f>
        <v>mean data</v>
      </c>
      <c r="K57" s="86" t="str">
        <f>IF($E$56=1,"A",0)</f>
        <v>A</v>
      </c>
      <c r="L57" s="86" t="str">
        <f>IF($E$56=1,"B",0)</f>
        <v>B</v>
      </c>
      <c r="M57" s="86" t="str">
        <f>IF($E$56=1,"C",0)</f>
        <v>C</v>
      </c>
    </row>
    <row r="58" spans="4:13">
      <c r="D58" s="55" t="str">
        <f>IF($E$56=1,"The scatterplot decomposes by a third variable","conclusion 1")</f>
        <v>The scatterplot decomposes by a third variable</v>
      </c>
      <c r="H58" s="38" t="str">
        <f>IF($E$56=1,"R2",0)</f>
        <v>R2</v>
      </c>
      <c r="I58" s="38">
        <f>IF($E$56=1,CORREL(E12:E26,F12:F26),0)</f>
        <v>0.48751909154507866</v>
      </c>
      <c r="J58" s="38">
        <f>IF($E$56=1,CORREL(L12:L14,M12:M14),0)</f>
        <v>0.99752993299322967</v>
      </c>
      <c r="K58" s="38">
        <f>IF($E$56=1,CORREL(E12:E15,F12:F15),0)</f>
        <v>0.10932163332202423</v>
      </c>
      <c r="L58" s="38">
        <f>IF($E$56=1,CORREL(E16:E21,F16:F21),0)</f>
        <v>0.31068126475496188</v>
      </c>
      <c r="M58" s="38">
        <f>IF($E$56=1,CORREL(E22:E26,F22:F26),0)</f>
        <v>-0.12752974380336379</v>
      </c>
    </row>
    <row r="59" spans="4:13">
      <c r="H59" s="38" t="str">
        <f>IF($E$56=1,"R",0)</f>
        <v>R</v>
      </c>
      <c r="I59" s="38">
        <f>I58^2</f>
        <v>0.23767486462093879</v>
      </c>
      <c r="J59" s="38">
        <f>J58^2</f>
        <v>0.99506596721747731</v>
      </c>
      <c r="K59" s="38">
        <f>K58^2</f>
        <v>1.1951219512195119E-2</v>
      </c>
      <c r="L59" s="38">
        <f>L58^2</f>
        <v>9.6522848269742723E-2</v>
      </c>
      <c r="M59" s="38">
        <f>M58^2</f>
        <v>1.6263835554551607E-2</v>
      </c>
    </row>
    <row r="60" spans="4:13">
      <c r="D60" s="55" t="str">
        <f>IF($E$56=1,"The correlation for the subgroups is heterogenous and much smaller","conclusion 2")</f>
        <v>The correlation for the subgroups is heterogenous and much smaller</v>
      </c>
    </row>
    <row r="68" spans="2:13" s="36" customFormat="1">
      <c r="B68" s="35"/>
      <c r="C68" s="62" t="s">
        <v>194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70" spans="2:13" s="42" customFormat="1">
      <c r="B70" s="41"/>
      <c r="C70" s="64" t="s">
        <v>149</v>
      </c>
      <c r="D70" s="64"/>
      <c r="E70" s="64"/>
      <c r="F70" s="64" t="s">
        <v>157</v>
      </c>
      <c r="G70" s="64"/>
      <c r="H70" s="64"/>
      <c r="I70" s="64" t="s">
        <v>158</v>
      </c>
      <c r="J70" s="64"/>
      <c r="K70" s="64" t="s">
        <v>147</v>
      </c>
      <c r="L70" s="64"/>
      <c r="M70" s="64"/>
    </row>
  </sheetData>
  <mergeCells count="1">
    <mergeCell ref="K56:M56"/>
  </mergeCells>
  <phoneticPr fontId="3" type="noConversion"/>
  <conditionalFormatting sqref="I57:M57 H58:M59">
    <cfRule type="cellIs" dxfId="6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rowBreaks count="1" manualBreakCount="1">
    <brk id="2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showGridLines="0" workbookViewId="0">
      <selection activeCell="E7" sqref="E7"/>
    </sheetView>
  </sheetViews>
  <sheetFormatPr baseColWidth="10" defaultRowHeight="18"/>
  <cols>
    <col min="1" max="1" width="0.296875" customWidth="1"/>
    <col min="2" max="2" width="1.69921875" customWidth="1"/>
    <col min="3" max="3" width="3.296875" customWidth="1"/>
    <col min="4" max="12" width="12.296875" customWidth="1"/>
    <col min="13" max="14" width="1.69921875" customWidth="1"/>
  </cols>
  <sheetData>
    <row r="1" spans="2:12" s="36" customFormat="1">
      <c r="B1" s="35"/>
      <c r="C1" s="62" t="s">
        <v>14</v>
      </c>
      <c r="D1" s="62"/>
      <c r="E1" s="62"/>
      <c r="F1" s="62"/>
      <c r="G1" s="62"/>
      <c r="H1" s="62"/>
      <c r="I1" s="62"/>
      <c r="J1" s="62"/>
      <c r="K1" s="62"/>
      <c r="L1" s="62"/>
    </row>
    <row r="2" spans="2:12" s="42" customFormat="1">
      <c r="B2" s="41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s="42" customFormat="1">
      <c r="B3" s="41"/>
      <c r="C3" s="64" t="s">
        <v>149</v>
      </c>
      <c r="D3" s="64"/>
      <c r="E3" s="64" t="s">
        <v>158</v>
      </c>
      <c r="F3" s="64"/>
      <c r="G3" s="64" t="s">
        <v>164</v>
      </c>
      <c r="I3" s="64"/>
      <c r="J3" s="64"/>
      <c r="K3" s="64"/>
      <c r="L3" s="64"/>
    </row>
    <row r="4" spans="2:12" s="42" customFormat="1">
      <c r="B4" s="41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2" s="36" customFormat="1"/>
    <row r="6" spans="2:12">
      <c r="D6" s="23" t="s">
        <v>227</v>
      </c>
      <c r="E6" s="23" t="s">
        <v>228</v>
      </c>
      <c r="F6" s="22" t="s">
        <v>100</v>
      </c>
    </row>
    <row r="7" spans="2:12">
      <c r="D7" s="46">
        <v>240.74074074074073</v>
      </c>
      <c r="E7" s="46">
        <v>56.944444444444443</v>
      </c>
      <c r="F7" s="48">
        <v>1</v>
      </c>
    </row>
    <row r="8" spans="2:12">
      <c r="D8" s="46">
        <v>274.69135802469134</v>
      </c>
      <c r="E8" s="46">
        <v>86.111111111111114</v>
      </c>
      <c r="F8" s="48">
        <v>2</v>
      </c>
    </row>
    <row r="9" spans="2:12">
      <c r="D9" s="46">
        <v>287.03703703703701</v>
      </c>
      <c r="E9" s="46">
        <v>108.33333333333333</v>
      </c>
      <c r="F9" s="48">
        <v>3</v>
      </c>
    </row>
    <row r="10" spans="2:12">
      <c r="D10" s="46">
        <v>373.45679012345676</v>
      </c>
      <c r="E10" s="46">
        <v>170.83333333333334</v>
      </c>
      <c r="F10" s="48">
        <v>4</v>
      </c>
    </row>
    <row r="11" spans="2:12">
      <c r="D11" s="46">
        <v>496.91358024691357</v>
      </c>
      <c r="E11" s="46">
        <v>144.44444444444443</v>
      </c>
      <c r="F11" s="48">
        <v>5</v>
      </c>
    </row>
    <row r="12" spans="2:12">
      <c r="D12" s="46">
        <v>475.3086419753086</v>
      </c>
      <c r="E12" s="46">
        <v>183.33333333333334</v>
      </c>
      <c r="F12" s="48">
        <v>6</v>
      </c>
    </row>
    <row r="13" spans="2:12">
      <c r="D13" s="46">
        <v>469.1358024691358</v>
      </c>
      <c r="E13" s="46">
        <v>241.66666666666666</v>
      </c>
      <c r="F13" s="48">
        <v>7</v>
      </c>
    </row>
    <row r="14" spans="2:12">
      <c r="D14" s="46">
        <v>537.03703703703695</v>
      </c>
      <c r="E14" s="46">
        <v>238.88888888888889</v>
      </c>
      <c r="F14" s="48">
        <v>8</v>
      </c>
    </row>
    <row r="15" spans="2:12">
      <c r="D15" s="46">
        <v>521.60493827160485</v>
      </c>
      <c r="E15" s="46">
        <v>248.61111111111111</v>
      </c>
      <c r="F15" s="48">
        <v>9</v>
      </c>
    </row>
    <row r="16" spans="2:12">
      <c r="D16" s="46">
        <v>1290.1234567901233</v>
      </c>
      <c r="E16" s="46">
        <v>197.22222222222223</v>
      </c>
      <c r="F16" s="48">
        <v>10</v>
      </c>
    </row>
    <row r="17" spans="2:12">
      <c r="D17" s="46">
        <v>1089.506172839506</v>
      </c>
      <c r="E17" s="46">
        <v>340.27777777777777</v>
      </c>
      <c r="F17" s="48">
        <v>11</v>
      </c>
    </row>
    <row r="18" spans="2:12">
      <c r="D18" s="46">
        <v>1083.3333333333333</v>
      </c>
      <c r="E18" s="46">
        <v>455.55555555555554</v>
      </c>
      <c r="F18" s="48">
        <v>12</v>
      </c>
    </row>
    <row r="20" spans="2:12">
      <c r="C20" s="13" t="s">
        <v>15</v>
      </c>
      <c r="D20" s="49">
        <f>CORREL(D7:D18,E7:E18)</f>
        <v>0.71431452232438664</v>
      </c>
    </row>
    <row r="21" spans="2:12" ht="20.25">
      <c r="C21" s="13" t="s">
        <v>16</v>
      </c>
      <c r="D21" s="49">
        <f>D20^2</f>
        <v>0.51024523680351663</v>
      </c>
    </row>
    <row r="32" spans="2:12" s="36" customFormat="1">
      <c r="B32" s="35"/>
      <c r="C32" s="62" t="s">
        <v>165</v>
      </c>
      <c r="D32" s="62"/>
      <c r="E32" s="62"/>
      <c r="F32" s="62"/>
      <c r="G32" s="62"/>
      <c r="H32" s="62"/>
      <c r="I32" s="62"/>
      <c r="J32" s="62"/>
      <c r="K32" s="62"/>
      <c r="L32" s="62"/>
    </row>
    <row r="34" spans="2:12" s="42" customFormat="1">
      <c r="B34" s="41"/>
      <c r="C34" s="64" t="s">
        <v>149</v>
      </c>
      <c r="D34" s="64"/>
      <c r="E34" s="64" t="s">
        <v>158</v>
      </c>
      <c r="F34" s="64"/>
      <c r="G34" s="64" t="s">
        <v>164</v>
      </c>
      <c r="I34" s="64"/>
      <c r="J34" s="64"/>
      <c r="K34" s="64"/>
      <c r="L34" s="64"/>
    </row>
  </sheetData>
  <phoneticPr fontId="3" type="noConversion"/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4"/>
  <sheetViews>
    <sheetView showGridLines="0" topLeftCell="A82" workbookViewId="0">
      <selection activeCell="F94" sqref="F94"/>
    </sheetView>
  </sheetViews>
  <sheetFormatPr baseColWidth="10" defaultRowHeight="18"/>
  <cols>
    <col min="1" max="1" width="0.296875" customWidth="1"/>
    <col min="2" max="2" width="1.69921875" customWidth="1"/>
    <col min="3" max="3" width="13" customWidth="1"/>
    <col min="4" max="12" width="11.296875" customWidth="1"/>
    <col min="13" max="14" width="1.69921875" customWidth="1"/>
  </cols>
  <sheetData>
    <row r="1" spans="2:12" s="36" customFormat="1">
      <c r="B1" s="35"/>
      <c r="C1" s="62" t="s">
        <v>202</v>
      </c>
      <c r="D1" s="62"/>
      <c r="E1" s="62"/>
      <c r="F1" s="62"/>
      <c r="G1" s="62"/>
      <c r="H1" s="62"/>
      <c r="I1" s="62"/>
      <c r="J1" s="62"/>
      <c r="K1" s="62"/>
      <c r="L1" s="62"/>
    </row>
    <row r="2" spans="2:12" s="42" customFormat="1">
      <c r="B2" s="41"/>
    </row>
    <row r="3" spans="2:12" s="42" customFormat="1">
      <c r="B3" s="41"/>
      <c r="C3" s="42" t="s">
        <v>208</v>
      </c>
      <c r="E3" s="42" t="s">
        <v>209</v>
      </c>
      <c r="G3" s="42" t="s">
        <v>147</v>
      </c>
    </row>
    <row r="4" spans="2:12" s="42" customFormat="1">
      <c r="B4" s="41"/>
    </row>
    <row r="5" spans="2:12" s="42" customFormat="1">
      <c r="B5" s="41"/>
    </row>
    <row r="6" spans="2:12" s="42" customFormat="1">
      <c r="B6" s="41"/>
      <c r="C6" s="42" t="s">
        <v>139</v>
      </c>
    </row>
    <row r="8" spans="2:12">
      <c r="C8" s="101" t="s">
        <v>122</v>
      </c>
      <c r="D8" s="101" t="s">
        <v>145</v>
      </c>
      <c r="E8" s="101" t="s">
        <v>144</v>
      </c>
      <c r="F8" s="101" t="s">
        <v>143</v>
      </c>
      <c r="G8" s="101" t="s">
        <v>142</v>
      </c>
      <c r="H8" s="101" t="s">
        <v>141</v>
      </c>
    </row>
    <row r="9" spans="2:12">
      <c r="C9" s="102"/>
      <c r="D9" s="102"/>
      <c r="E9" s="102"/>
      <c r="F9" s="102"/>
      <c r="G9" s="102"/>
      <c r="H9" s="102"/>
    </row>
    <row r="10" spans="2:12">
      <c r="C10" s="54" t="s">
        <v>123</v>
      </c>
      <c r="D10" s="60">
        <v>28750</v>
      </c>
      <c r="E10" s="60">
        <v>100</v>
      </c>
      <c r="F10" s="61">
        <v>3.2</v>
      </c>
      <c r="G10" s="60">
        <v>83</v>
      </c>
      <c r="H10" s="21">
        <f>G10/(F10)</f>
        <v>25.9375</v>
      </c>
    </row>
    <row r="11" spans="2:12">
      <c r="C11" s="54" t="s">
        <v>124</v>
      </c>
      <c r="D11" s="60">
        <v>30520</v>
      </c>
      <c r="E11" s="60">
        <v>1</v>
      </c>
      <c r="F11" s="61">
        <v>9.9</v>
      </c>
      <c r="G11" s="60">
        <v>87</v>
      </c>
      <c r="H11" s="21">
        <f t="shared" ref="H11:H26" si="0">G11/(F11)</f>
        <v>8.7878787878787872</v>
      </c>
    </row>
    <row r="12" spans="2:12">
      <c r="C12" s="54" t="s">
        <v>140</v>
      </c>
      <c r="D12" s="60">
        <v>111000</v>
      </c>
      <c r="E12" s="60">
        <v>5000</v>
      </c>
      <c r="F12" s="61">
        <v>9</v>
      </c>
      <c r="G12" s="60">
        <v>117</v>
      </c>
      <c r="H12" s="21">
        <f t="shared" si="0"/>
        <v>13</v>
      </c>
    </row>
    <row r="13" spans="2:12">
      <c r="C13" s="54" t="s">
        <v>125</v>
      </c>
      <c r="D13" s="60">
        <v>43100</v>
      </c>
      <c r="E13" s="60">
        <v>9</v>
      </c>
      <c r="F13" s="61">
        <v>5.0999999999999996</v>
      </c>
      <c r="G13" s="60">
        <v>59</v>
      </c>
      <c r="H13" s="21">
        <f t="shared" si="0"/>
        <v>11.568627450980394</v>
      </c>
    </row>
    <row r="14" spans="2:12">
      <c r="C14" s="54" t="s">
        <v>126</v>
      </c>
      <c r="D14" s="60">
        <v>357000</v>
      </c>
      <c r="E14" s="60">
        <v>3300</v>
      </c>
      <c r="F14" s="61">
        <v>78</v>
      </c>
      <c r="G14" s="60">
        <v>901</v>
      </c>
      <c r="H14" s="21">
        <f t="shared" si="0"/>
        <v>11.551282051282051</v>
      </c>
    </row>
    <row r="15" spans="2:12">
      <c r="C15" s="54" t="s">
        <v>127</v>
      </c>
      <c r="D15" s="60">
        <v>544000</v>
      </c>
      <c r="E15" s="60">
        <v>140</v>
      </c>
      <c r="F15" s="61">
        <v>56</v>
      </c>
      <c r="G15" s="60">
        <v>774</v>
      </c>
      <c r="H15" s="21">
        <f t="shared" si="0"/>
        <v>13.821428571428571</v>
      </c>
    </row>
    <row r="16" spans="2:12">
      <c r="C16" s="54" t="s">
        <v>128</v>
      </c>
      <c r="D16" s="60">
        <v>132000</v>
      </c>
      <c r="E16" s="60">
        <v>2500</v>
      </c>
      <c r="F16" s="61">
        <v>10</v>
      </c>
      <c r="G16" s="60">
        <v>106</v>
      </c>
      <c r="H16" s="21">
        <f t="shared" si="0"/>
        <v>10.6</v>
      </c>
    </row>
    <row r="17" spans="2:12">
      <c r="C17" s="54" t="s">
        <v>129</v>
      </c>
      <c r="D17" s="60">
        <v>41900</v>
      </c>
      <c r="E17" s="60">
        <v>4</v>
      </c>
      <c r="F17" s="61">
        <v>15</v>
      </c>
      <c r="G17" s="60">
        <v>188</v>
      </c>
      <c r="H17" s="21">
        <f t="shared" si="0"/>
        <v>12.533333333333333</v>
      </c>
    </row>
    <row r="18" spans="2:12">
      <c r="C18" s="54" t="s">
        <v>130</v>
      </c>
      <c r="D18" s="60">
        <v>301280</v>
      </c>
      <c r="E18" s="60">
        <v>5</v>
      </c>
      <c r="F18" s="61">
        <v>57</v>
      </c>
      <c r="G18" s="60">
        <v>551</v>
      </c>
      <c r="H18" s="21">
        <f t="shared" si="0"/>
        <v>9.6666666666666661</v>
      </c>
    </row>
    <row r="19" spans="2:12">
      <c r="C19" s="54" t="s">
        <v>131</v>
      </c>
      <c r="D19" s="60">
        <v>83860</v>
      </c>
      <c r="E19" s="60">
        <v>300</v>
      </c>
      <c r="F19" s="61">
        <v>7.6</v>
      </c>
      <c r="G19" s="60">
        <v>87</v>
      </c>
      <c r="H19" s="21">
        <f t="shared" si="0"/>
        <v>11.447368421052632</v>
      </c>
    </row>
    <row r="20" spans="2:12">
      <c r="C20" s="54" t="s">
        <v>132</v>
      </c>
      <c r="D20" s="60">
        <v>312680</v>
      </c>
      <c r="E20" s="60">
        <v>30000</v>
      </c>
      <c r="F20" s="61">
        <v>38</v>
      </c>
      <c r="G20" s="60">
        <v>610</v>
      </c>
      <c r="H20" s="21">
        <f t="shared" si="0"/>
        <v>16.05263157894737</v>
      </c>
    </row>
    <row r="21" spans="2:12">
      <c r="C21" s="54" t="s">
        <v>133</v>
      </c>
      <c r="D21" s="60">
        <v>92390</v>
      </c>
      <c r="E21" s="60">
        <v>1500</v>
      </c>
      <c r="F21" s="61">
        <v>10</v>
      </c>
      <c r="G21" s="60">
        <v>120</v>
      </c>
      <c r="H21" s="21">
        <f t="shared" si="0"/>
        <v>12</v>
      </c>
    </row>
    <row r="22" spans="2:12">
      <c r="C22" s="54" t="s">
        <v>134</v>
      </c>
      <c r="D22" s="60">
        <v>237500</v>
      </c>
      <c r="E22" s="60">
        <v>5000</v>
      </c>
      <c r="F22" s="61">
        <v>23</v>
      </c>
      <c r="G22" s="60">
        <v>23</v>
      </c>
      <c r="H22" s="21">
        <f t="shared" si="0"/>
        <v>1</v>
      </c>
    </row>
    <row r="23" spans="2:12">
      <c r="C23" s="54" t="s">
        <v>135</v>
      </c>
      <c r="D23" s="60">
        <v>504750</v>
      </c>
      <c r="E23" s="60">
        <v>8000</v>
      </c>
      <c r="F23" s="61">
        <v>39</v>
      </c>
      <c r="G23" s="60">
        <v>439</v>
      </c>
      <c r="H23" s="21">
        <f t="shared" si="0"/>
        <v>11.256410256410257</v>
      </c>
    </row>
    <row r="24" spans="2:12">
      <c r="C24" s="54" t="s">
        <v>136</v>
      </c>
      <c r="D24" s="60">
        <v>41290</v>
      </c>
      <c r="E24" s="60">
        <v>150</v>
      </c>
      <c r="F24" s="61">
        <v>6.7</v>
      </c>
      <c r="G24" s="60">
        <v>82</v>
      </c>
      <c r="H24" s="21">
        <f t="shared" si="0"/>
        <v>12.238805970149253</v>
      </c>
    </row>
    <row r="25" spans="2:12">
      <c r="C25" s="54" t="s">
        <v>137</v>
      </c>
      <c r="D25" s="60">
        <v>779450</v>
      </c>
      <c r="E25" s="60">
        <v>25000</v>
      </c>
      <c r="F25" s="61">
        <v>56</v>
      </c>
      <c r="G25" s="60">
        <v>1576</v>
      </c>
      <c r="H25" s="21">
        <f t="shared" si="0"/>
        <v>28.142857142857142</v>
      </c>
    </row>
    <row r="26" spans="2:12">
      <c r="C26" s="54" t="s">
        <v>138</v>
      </c>
      <c r="D26" s="60">
        <v>93000</v>
      </c>
      <c r="E26" s="60">
        <v>5000</v>
      </c>
      <c r="F26" s="61">
        <v>11</v>
      </c>
      <c r="G26" s="60">
        <v>124</v>
      </c>
      <c r="H26" s="21">
        <f t="shared" si="0"/>
        <v>11.272727272727273</v>
      </c>
    </row>
    <row r="27" spans="2:12">
      <c r="C27" s="54"/>
      <c r="D27" s="60"/>
      <c r="E27" s="60"/>
      <c r="F27" s="61"/>
      <c r="G27" s="60"/>
      <c r="H27" s="21"/>
    </row>
    <row r="28" spans="2:12">
      <c r="C28" s="54"/>
      <c r="D28" s="60"/>
      <c r="E28" s="60"/>
      <c r="F28" s="61"/>
      <c r="G28" s="60"/>
      <c r="H28" s="21"/>
    </row>
    <row r="29" spans="2:12">
      <c r="C29" s="54"/>
      <c r="D29" s="60"/>
      <c r="E29" s="60"/>
      <c r="F29" s="61"/>
      <c r="G29" s="60"/>
      <c r="H29" s="21"/>
    </row>
    <row r="30" spans="2:12">
      <c r="C30" s="54"/>
      <c r="D30" s="60"/>
      <c r="E30" s="60"/>
      <c r="F30" s="61"/>
      <c r="G30" s="60"/>
      <c r="H30" s="21"/>
    </row>
    <row r="31" spans="2:12">
      <c r="C31" s="54"/>
      <c r="D31" s="60"/>
      <c r="E31" s="60"/>
      <c r="F31" s="61"/>
      <c r="G31" s="60"/>
      <c r="H31" s="21"/>
    </row>
    <row r="32" spans="2:12" s="36" customFormat="1">
      <c r="B32" s="35"/>
      <c r="C32" s="62" t="s">
        <v>210</v>
      </c>
      <c r="D32" s="62"/>
      <c r="E32" s="62"/>
      <c r="F32" s="62"/>
      <c r="G32" s="62"/>
      <c r="H32" s="62"/>
      <c r="I32" s="62"/>
      <c r="J32" s="62"/>
      <c r="K32" s="62"/>
      <c r="L32" s="62"/>
    </row>
    <row r="34" spans="2:8" s="42" customFormat="1">
      <c r="B34" s="41"/>
      <c r="C34" s="42" t="s">
        <v>208</v>
      </c>
      <c r="E34" s="42" t="s">
        <v>209</v>
      </c>
      <c r="G34" s="42" t="s">
        <v>147</v>
      </c>
    </row>
    <row r="42" spans="2:8">
      <c r="H42" t="s">
        <v>199</v>
      </c>
    </row>
    <row r="44" spans="2:8">
      <c r="H44" t="s">
        <v>200</v>
      </c>
    </row>
    <row r="46" spans="2:8">
      <c r="H46" t="s">
        <v>201</v>
      </c>
    </row>
    <row r="48" spans="2:8">
      <c r="H48" t="s">
        <v>207</v>
      </c>
    </row>
    <row r="80" spans="7:8">
      <c r="G80">
        <v>0.25</v>
      </c>
      <c r="H80">
        <v>25</v>
      </c>
    </row>
    <row r="81" spans="3:11">
      <c r="C81" t="s">
        <v>223</v>
      </c>
      <c r="G81">
        <f>G$80/H$80*H81</f>
        <v>0.115</v>
      </c>
      <c r="H81">
        <v>11.5</v>
      </c>
    </row>
    <row r="84" spans="3:11">
      <c r="C84" s="104" t="s">
        <v>226</v>
      </c>
      <c r="D84" s="104" t="s">
        <v>225</v>
      </c>
      <c r="E84" s="104" t="s">
        <v>224</v>
      </c>
    </row>
    <row r="85" spans="3:11">
      <c r="C85" s="104"/>
      <c r="D85" s="104"/>
      <c r="E85" s="104"/>
      <c r="K85" t="s">
        <v>222</v>
      </c>
    </row>
    <row r="86" spans="3:11">
      <c r="C86">
        <v>1965</v>
      </c>
      <c r="D86">
        <v>1925</v>
      </c>
      <c r="E86" s="95">
        <v>1060</v>
      </c>
      <c r="I86" s="94">
        <v>1.325386</v>
      </c>
      <c r="J86" s="92" t="s">
        <v>215</v>
      </c>
      <c r="K86" s="93">
        <v>1325386</v>
      </c>
    </row>
    <row r="87" spans="3:11">
      <c r="C87">
        <v>1971</v>
      </c>
      <c r="D87">
        <v>1298</v>
      </c>
      <c r="E87" s="95">
        <v>786</v>
      </c>
      <c r="I87" s="94">
        <v>1.013396</v>
      </c>
      <c r="J87" s="92" t="s">
        <v>216</v>
      </c>
      <c r="K87" s="93">
        <v>1013396</v>
      </c>
    </row>
    <row r="88" spans="3:11">
      <c r="C88">
        <v>1974</v>
      </c>
      <c r="D88">
        <v>1070</v>
      </c>
      <c r="E88" s="95">
        <v>620</v>
      </c>
      <c r="I88" s="94">
        <v>0.80549999999999999</v>
      </c>
      <c r="J88" s="92" t="s">
        <v>217</v>
      </c>
      <c r="K88" s="93">
        <v>805500</v>
      </c>
    </row>
    <row r="89" spans="3:11">
      <c r="C89">
        <v>1977</v>
      </c>
      <c r="D89">
        <v>967</v>
      </c>
      <c r="E89" s="95">
        <v>580</v>
      </c>
      <c r="I89" s="94">
        <v>0.80549599999999999</v>
      </c>
      <c r="J89" s="92" t="s">
        <v>218</v>
      </c>
      <c r="K89" s="93">
        <v>805496</v>
      </c>
    </row>
    <row r="90" spans="3:11">
      <c r="C90">
        <v>1978</v>
      </c>
      <c r="D90">
        <v>1021</v>
      </c>
      <c r="E90" s="95">
        <v>578</v>
      </c>
      <c r="I90" s="94">
        <v>0.80861899999999998</v>
      </c>
      <c r="J90" s="92" t="s">
        <v>219</v>
      </c>
      <c r="K90" s="93">
        <v>808619</v>
      </c>
    </row>
    <row r="91" spans="3:11">
      <c r="C91">
        <v>1979</v>
      </c>
      <c r="D91">
        <v>969</v>
      </c>
      <c r="E91" s="95">
        <v>577</v>
      </c>
      <c r="I91" s="94">
        <v>0.81721699999999997</v>
      </c>
      <c r="J91" s="92" t="s">
        <v>220</v>
      </c>
      <c r="K91" s="93">
        <v>817217</v>
      </c>
    </row>
    <row r="92" spans="3:11">
      <c r="C92">
        <v>1980</v>
      </c>
      <c r="D92">
        <v>904</v>
      </c>
      <c r="E92" s="95">
        <v>615</v>
      </c>
      <c r="I92" s="94">
        <v>0.86578900000000003</v>
      </c>
      <c r="J92" s="92" t="s">
        <v>221</v>
      </c>
      <c r="K92" s="93">
        <v>865789</v>
      </c>
    </row>
    <row r="94" spans="3:11">
      <c r="F94">
        <f>CORREL(D86:D92,E86:E92)</f>
        <v>0.98325814764112818</v>
      </c>
    </row>
  </sheetData>
  <mergeCells count="9">
    <mergeCell ref="D84:D85"/>
    <mergeCell ref="E84:E85"/>
    <mergeCell ref="C84:C85"/>
    <mergeCell ref="H8:H9"/>
    <mergeCell ref="G8:G9"/>
    <mergeCell ref="C8:C9"/>
    <mergeCell ref="D8:D9"/>
    <mergeCell ref="E8:E9"/>
    <mergeCell ref="F8:F9"/>
  </mergeCells>
  <phoneticPr fontId="3" type="noConversion"/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showGridLines="0" workbookViewId="0">
      <selection sqref="A1:A28"/>
    </sheetView>
  </sheetViews>
  <sheetFormatPr baseColWidth="10" defaultRowHeight="18"/>
  <cols>
    <col min="1" max="1" width="0.296875" style="25" customWidth="1"/>
    <col min="2" max="2" width="1.69921875" style="25" customWidth="1"/>
    <col min="3" max="3" width="17.69921875" style="25" customWidth="1"/>
    <col min="4" max="6" width="11.19921875" style="25"/>
    <col min="7" max="10" width="12.69921875" style="25" customWidth="1"/>
    <col min="11" max="11" width="12.3984375" style="25" customWidth="1"/>
    <col min="12" max="13" width="1.69921875" style="25" customWidth="1"/>
    <col min="14" max="16384" width="11.19921875" style="25"/>
  </cols>
  <sheetData>
    <row r="1" spans="2:11" s="36" customFormat="1">
      <c r="B1" s="35"/>
      <c r="C1" s="62" t="s">
        <v>37</v>
      </c>
      <c r="D1" s="62"/>
      <c r="E1" s="62"/>
      <c r="F1" s="62"/>
      <c r="G1" s="62"/>
      <c r="H1" s="62"/>
      <c r="I1" s="62"/>
      <c r="J1" s="62"/>
      <c r="K1" s="62"/>
    </row>
    <row r="2" spans="2:11" s="42" customFormat="1">
      <c r="B2" s="41"/>
    </row>
    <row r="3" spans="2:11">
      <c r="C3" s="25" t="s">
        <v>174</v>
      </c>
      <c r="E3" s="25" t="s">
        <v>175</v>
      </c>
      <c r="G3" s="25" t="s">
        <v>176</v>
      </c>
      <c r="J3" s="25" t="s">
        <v>147</v>
      </c>
    </row>
    <row r="5" spans="2:11" s="42" customFormat="1">
      <c r="B5" s="41"/>
      <c r="C5" s="42" t="s">
        <v>167</v>
      </c>
    </row>
    <row r="6" spans="2:11" s="42" customFormat="1">
      <c r="B6" s="41"/>
      <c r="C6" s="42" t="s">
        <v>168</v>
      </c>
    </row>
    <row r="8" spans="2:11">
      <c r="D8" s="50" t="s">
        <v>51</v>
      </c>
      <c r="E8" s="50" t="s">
        <v>52</v>
      </c>
    </row>
    <row r="9" spans="2:11">
      <c r="D9" s="26" t="s">
        <v>40</v>
      </c>
      <c r="E9" s="26" t="s">
        <v>41</v>
      </c>
    </row>
    <row r="10" spans="2:11">
      <c r="C10" s="25" t="s">
        <v>38</v>
      </c>
      <c r="D10" s="27" t="s">
        <v>42</v>
      </c>
      <c r="E10" s="28" t="s">
        <v>43</v>
      </c>
      <c r="F10" s="29" t="s">
        <v>46</v>
      </c>
      <c r="G10" s="51" t="s">
        <v>53</v>
      </c>
    </row>
    <row r="11" spans="2:11">
      <c r="C11" s="25" t="s">
        <v>39</v>
      </c>
      <c r="D11" s="30" t="s">
        <v>44</v>
      </c>
      <c r="E11" s="31" t="s">
        <v>45</v>
      </c>
      <c r="F11" s="29" t="s">
        <v>47</v>
      </c>
      <c r="G11" s="51" t="s">
        <v>54</v>
      </c>
    </row>
    <row r="12" spans="2:11">
      <c r="D12" s="29" t="s">
        <v>48</v>
      </c>
      <c r="E12" s="29" t="s">
        <v>49</v>
      </c>
      <c r="F12" s="29" t="s">
        <v>50</v>
      </c>
    </row>
    <row r="14" spans="2:11">
      <c r="C14" s="25" t="s">
        <v>56</v>
      </c>
      <c r="D14" s="26" t="s">
        <v>57</v>
      </c>
      <c r="E14" s="26" t="s">
        <v>58</v>
      </c>
      <c r="F14" s="25" t="s">
        <v>60</v>
      </c>
      <c r="G14" s="51" t="s">
        <v>59</v>
      </c>
    </row>
    <row r="15" spans="2:11">
      <c r="D15" s="26"/>
      <c r="E15" s="26"/>
      <c r="G15" s="51"/>
    </row>
    <row r="17" spans="2:11">
      <c r="C17" s="25" t="s">
        <v>55</v>
      </c>
    </row>
    <row r="18" spans="2:11">
      <c r="D18" s="26" t="s">
        <v>40</v>
      </c>
      <c r="E18" s="26" t="s">
        <v>41</v>
      </c>
    </row>
    <row r="19" spans="2:11">
      <c r="C19" s="25" t="s">
        <v>38</v>
      </c>
      <c r="D19" s="27">
        <v>300</v>
      </c>
      <c r="E19" s="28">
        <v>200</v>
      </c>
      <c r="F19" s="29">
        <f>SUM(D19:E19)</f>
        <v>500</v>
      </c>
    </row>
    <row r="20" spans="2:11">
      <c r="C20" s="25" t="s">
        <v>39</v>
      </c>
      <c r="D20" s="30">
        <v>100</v>
      </c>
      <c r="E20" s="31">
        <v>200</v>
      </c>
      <c r="F20" s="29">
        <f>SUM(D20:E20)</f>
        <v>300</v>
      </c>
    </row>
    <row r="21" spans="2:11">
      <c r="D21" s="29">
        <f>SUM(D19:D20)</f>
        <v>400</v>
      </c>
      <c r="E21" s="29">
        <f>SUM(E19:E20)</f>
        <v>400</v>
      </c>
      <c r="F21" s="29">
        <f>SUM(F19:F20)</f>
        <v>800</v>
      </c>
    </row>
    <row r="22" spans="2:11">
      <c r="G22" s="51" t="s">
        <v>101</v>
      </c>
    </row>
    <row r="23" spans="2:11">
      <c r="C23" s="25" t="s">
        <v>56</v>
      </c>
      <c r="D23" s="32" t="s">
        <v>61</v>
      </c>
      <c r="E23" s="33" t="s">
        <v>62</v>
      </c>
      <c r="F23" s="26">
        <v>3</v>
      </c>
      <c r="G23" s="51" t="s">
        <v>102</v>
      </c>
    </row>
    <row r="25" spans="2:11">
      <c r="C25" s="25" t="s">
        <v>63</v>
      </c>
    </row>
    <row r="26" spans="2:11">
      <c r="C26" s="25" t="s">
        <v>64</v>
      </c>
    </row>
    <row r="30" spans="2:11" s="36" customFormat="1">
      <c r="B30" s="35"/>
      <c r="C30" s="62" t="s">
        <v>169</v>
      </c>
      <c r="D30" s="62"/>
      <c r="E30" s="62"/>
      <c r="F30" s="62"/>
      <c r="G30" s="62"/>
      <c r="H30" s="62"/>
      <c r="I30" s="62"/>
      <c r="J30" s="62"/>
      <c r="K30" s="62"/>
    </row>
    <row r="31" spans="2:11" s="42" customFormat="1">
      <c r="B31" s="41"/>
      <c r="E31" s="79"/>
      <c r="F31" s="79"/>
      <c r="G31" s="79"/>
    </row>
    <row r="32" spans="2:11">
      <c r="C32" s="25" t="s">
        <v>174</v>
      </c>
      <c r="E32" s="25" t="s">
        <v>175</v>
      </c>
      <c r="G32" s="25" t="s">
        <v>176</v>
      </c>
      <c r="J32" s="25" t="s">
        <v>147</v>
      </c>
    </row>
    <row r="35" spans="2:11" s="42" customFormat="1">
      <c r="B35" s="41"/>
      <c r="E35" s="79"/>
      <c r="F35" s="79"/>
      <c r="G35" s="79"/>
    </row>
    <row r="36" spans="2:11" s="42" customFormat="1">
      <c r="B36" s="41"/>
      <c r="C36" s="80"/>
      <c r="D36" s="81" t="s">
        <v>170</v>
      </c>
      <c r="E36" s="81" t="s">
        <v>77</v>
      </c>
      <c r="F36" s="105" t="s">
        <v>78</v>
      </c>
      <c r="G36" s="105"/>
      <c r="H36" s="80"/>
      <c r="I36" s="80"/>
      <c r="J36" s="80"/>
      <c r="K36" s="80"/>
    </row>
    <row r="37" spans="2:11">
      <c r="C37" s="25" t="s">
        <v>65</v>
      </c>
      <c r="D37" s="29">
        <v>0.94</v>
      </c>
      <c r="E37" s="53">
        <v>0.17</v>
      </c>
      <c r="F37" s="29">
        <f>D37-E37</f>
        <v>0.76999999999999991</v>
      </c>
      <c r="G37" s="29">
        <f>D37+E37</f>
        <v>1.1099999999999999</v>
      </c>
    </row>
    <row r="38" spans="2:11">
      <c r="D38" s="29"/>
      <c r="E38" s="53"/>
      <c r="F38" s="29"/>
      <c r="G38" s="29"/>
    </row>
    <row r="39" spans="2:11">
      <c r="C39" s="25" t="s">
        <v>66</v>
      </c>
      <c r="D39" s="29"/>
      <c r="E39" s="53"/>
    </row>
    <row r="40" spans="2:11">
      <c r="C40" s="52" t="s">
        <v>69</v>
      </c>
      <c r="D40" s="29">
        <v>0.94</v>
      </c>
      <c r="E40" s="53">
        <v>0.21</v>
      </c>
      <c r="F40" s="82" t="s">
        <v>74</v>
      </c>
    </row>
    <row r="41" spans="2:11">
      <c r="C41" s="52" t="s">
        <v>67</v>
      </c>
      <c r="D41" s="29">
        <v>0.87</v>
      </c>
      <c r="E41" s="53">
        <v>0.19</v>
      </c>
      <c r="F41" s="82" t="s">
        <v>75</v>
      </c>
    </row>
    <row r="42" spans="2:11">
      <c r="C42" s="52" t="s">
        <v>68</v>
      </c>
      <c r="D42" s="29">
        <v>0.94</v>
      </c>
      <c r="E42" s="53">
        <v>0.27</v>
      </c>
      <c r="F42" s="82" t="s">
        <v>76</v>
      </c>
    </row>
    <row r="43" spans="2:11">
      <c r="D43" s="29"/>
      <c r="E43" s="53"/>
      <c r="F43" s="82"/>
    </row>
    <row r="44" spans="2:11">
      <c r="C44" s="25" t="s">
        <v>70</v>
      </c>
      <c r="D44" s="29"/>
      <c r="E44" s="53"/>
      <c r="F44" s="82" t="s">
        <v>171</v>
      </c>
    </row>
    <row r="45" spans="2:11">
      <c r="C45" s="52" t="s">
        <v>71</v>
      </c>
      <c r="D45" s="29">
        <v>1.24</v>
      </c>
      <c r="E45" s="53">
        <v>0.28000000000000003</v>
      </c>
    </row>
    <row r="46" spans="2:11">
      <c r="C46" s="52" t="s">
        <v>72</v>
      </c>
      <c r="D46" s="29">
        <v>0.75</v>
      </c>
      <c r="E46" s="53">
        <v>0.18</v>
      </c>
      <c r="F46" s="83" t="s">
        <v>173</v>
      </c>
    </row>
    <row r="47" spans="2:11">
      <c r="D47" s="29"/>
      <c r="E47" s="29"/>
      <c r="F47" s="83" t="s">
        <v>172</v>
      </c>
    </row>
    <row r="48" spans="2:11">
      <c r="D48" s="29"/>
      <c r="E48" s="29"/>
      <c r="F48" s="83"/>
    </row>
    <row r="49" spans="2:11">
      <c r="D49" s="29"/>
      <c r="E49" s="29"/>
      <c r="F49" s="83"/>
    </row>
    <row r="50" spans="2:11">
      <c r="D50" s="29"/>
      <c r="E50" s="29"/>
    </row>
    <row r="51" spans="2:11" s="36" customFormat="1">
      <c r="B51" s="35"/>
      <c r="C51" s="62" t="s">
        <v>166</v>
      </c>
      <c r="D51" s="62"/>
      <c r="E51" s="62"/>
      <c r="F51" s="62"/>
      <c r="G51" s="62"/>
      <c r="H51" s="62"/>
      <c r="I51" s="62"/>
      <c r="J51" s="62"/>
      <c r="K51" s="62"/>
    </row>
    <row r="52" spans="2:11">
      <c r="D52" s="29"/>
      <c r="E52" s="29"/>
    </row>
    <row r="53" spans="2:11">
      <c r="C53" s="25" t="s">
        <v>174</v>
      </c>
      <c r="E53" s="25" t="s">
        <v>175</v>
      </c>
      <c r="G53" s="25" t="s">
        <v>176</v>
      </c>
      <c r="J53" s="25" t="s">
        <v>147</v>
      </c>
    </row>
    <row r="56" spans="2:11">
      <c r="C56" s="34" t="s">
        <v>79</v>
      </c>
    </row>
    <row r="58" spans="2:11">
      <c r="C58" s="34" t="s">
        <v>80</v>
      </c>
    </row>
    <row r="59" spans="2:11">
      <c r="C59" s="25" t="s">
        <v>73</v>
      </c>
    </row>
    <row r="61" spans="2:11">
      <c r="C61" s="34" t="s">
        <v>103</v>
      </c>
    </row>
  </sheetData>
  <mergeCells count="1">
    <mergeCell ref="F36:G36"/>
  </mergeCells>
  <phoneticPr fontId="3" type="noConversion"/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rowBreaks count="2" manualBreakCount="2">
    <brk id="29" max="16383" man="1"/>
    <brk id="5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3"/>
  <sheetViews>
    <sheetView showGridLines="0" workbookViewId="0">
      <selection sqref="A1:A31"/>
    </sheetView>
  </sheetViews>
  <sheetFormatPr baseColWidth="10" defaultRowHeight="18"/>
  <cols>
    <col min="1" max="1" width="0.296875" customWidth="1"/>
    <col min="2" max="2" width="1.59765625" customWidth="1"/>
    <col min="3" max="11" width="11.5" customWidth="1"/>
    <col min="12" max="12" width="11" customWidth="1"/>
    <col min="13" max="14" width="1.69921875" customWidth="1"/>
  </cols>
  <sheetData>
    <row r="1" spans="2:12" s="36" customFormat="1">
      <c r="B1" s="35"/>
      <c r="C1" s="62" t="s">
        <v>104</v>
      </c>
      <c r="D1" s="62"/>
      <c r="E1" s="62"/>
      <c r="F1" s="62"/>
      <c r="G1" s="62"/>
      <c r="H1" s="62"/>
      <c r="I1" s="62"/>
      <c r="J1" s="62"/>
      <c r="K1" s="62"/>
      <c r="L1" s="62"/>
    </row>
    <row r="2" spans="2:12" s="42" customFormat="1">
      <c r="B2" s="41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s="42" customFormat="1">
      <c r="B3" s="41"/>
      <c r="C3" s="64" t="s">
        <v>179</v>
      </c>
      <c r="D3" s="64"/>
      <c r="E3" s="64" t="s">
        <v>180</v>
      </c>
      <c r="F3" s="64"/>
      <c r="G3" s="64" t="s">
        <v>181</v>
      </c>
      <c r="H3" s="64"/>
      <c r="I3" s="64" t="s">
        <v>182</v>
      </c>
      <c r="J3" s="64"/>
      <c r="K3" s="64" t="s">
        <v>147</v>
      </c>
      <c r="L3" s="64"/>
    </row>
    <row r="4" spans="2:12" s="42" customFormat="1">
      <c r="B4" s="41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2" s="36" customFormat="1"/>
    <row r="6" spans="2:12">
      <c r="C6" t="s">
        <v>118</v>
      </c>
    </row>
    <row r="7" spans="2:12">
      <c r="C7" s="54" t="s">
        <v>119</v>
      </c>
    </row>
    <row r="8" spans="2:12">
      <c r="C8" s="59" t="s">
        <v>117</v>
      </c>
    </row>
    <row r="9" spans="2:12">
      <c r="C9" s="58" t="s">
        <v>105</v>
      </c>
    </row>
    <row r="11" spans="2:12">
      <c r="C11" s="23" t="s">
        <v>81</v>
      </c>
      <c r="D11" s="23" t="s">
        <v>82</v>
      </c>
      <c r="E11" s="23" t="s">
        <v>83</v>
      </c>
      <c r="F11" s="23" t="s">
        <v>84</v>
      </c>
    </row>
    <row r="12" spans="2:12">
      <c r="C12" s="48">
        <v>1</v>
      </c>
      <c r="D12" s="48">
        <v>15</v>
      </c>
      <c r="E12" s="48">
        <v>13</v>
      </c>
      <c r="F12" s="48">
        <f>D12-E12</f>
        <v>2</v>
      </c>
    </row>
    <row r="13" spans="2:12">
      <c r="C13" s="48">
        <v>2</v>
      </c>
      <c r="D13" s="48">
        <v>20</v>
      </c>
      <c r="E13" s="48">
        <v>10</v>
      </c>
      <c r="F13" s="48">
        <f t="shared" ref="F13:F21" si="0">D13-E13</f>
        <v>10</v>
      </c>
    </row>
    <row r="14" spans="2:12">
      <c r="C14" s="48">
        <v>3</v>
      </c>
      <c r="D14" s="48">
        <v>12</v>
      </c>
      <c r="E14" s="48">
        <v>14</v>
      </c>
      <c r="F14" s="48">
        <f t="shared" si="0"/>
        <v>-2</v>
      </c>
    </row>
    <row r="15" spans="2:12">
      <c r="C15" s="48">
        <v>4</v>
      </c>
      <c r="D15" s="48">
        <v>13</v>
      </c>
      <c r="E15" s="48">
        <v>14</v>
      </c>
      <c r="F15" s="48">
        <f t="shared" si="0"/>
        <v>-1</v>
      </c>
    </row>
    <row r="16" spans="2:12">
      <c r="C16" s="48">
        <v>5</v>
      </c>
      <c r="D16" s="48">
        <v>18</v>
      </c>
      <c r="E16" s="48">
        <v>18</v>
      </c>
      <c r="F16" s="48">
        <f t="shared" si="0"/>
        <v>0</v>
      </c>
    </row>
    <row r="17" spans="3:7">
      <c r="C17" s="48">
        <v>6</v>
      </c>
      <c r="D17" s="48">
        <v>9</v>
      </c>
      <c r="E17" s="48">
        <v>12</v>
      </c>
      <c r="F17" s="48">
        <f t="shared" si="0"/>
        <v>-3</v>
      </c>
    </row>
    <row r="18" spans="3:7">
      <c r="C18" s="48">
        <v>7</v>
      </c>
      <c r="D18" s="48">
        <v>19</v>
      </c>
      <c r="E18" s="48">
        <v>15</v>
      </c>
      <c r="F18" s="48">
        <f t="shared" si="0"/>
        <v>4</v>
      </c>
    </row>
    <row r="19" spans="3:7">
      <c r="C19" s="48">
        <v>8</v>
      </c>
      <c r="D19" s="48">
        <v>17</v>
      </c>
      <c r="E19" s="48">
        <v>8</v>
      </c>
      <c r="F19" s="48">
        <f t="shared" si="0"/>
        <v>9</v>
      </c>
    </row>
    <row r="20" spans="3:7">
      <c r="C20" s="48">
        <v>9</v>
      </c>
      <c r="D20" s="48">
        <v>18</v>
      </c>
      <c r="E20" s="48">
        <v>12</v>
      </c>
      <c r="F20" s="48">
        <f t="shared" si="0"/>
        <v>6</v>
      </c>
    </row>
    <row r="21" spans="3:7">
      <c r="C21" s="48">
        <v>10</v>
      </c>
      <c r="D21" s="48">
        <v>18</v>
      </c>
      <c r="E21" s="48">
        <v>13</v>
      </c>
      <c r="F21" s="48">
        <f t="shared" si="0"/>
        <v>5</v>
      </c>
    </row>
    <row r="23" spans="3:7" ht="21">
      <c r="C23" s="22" t="s">
        <v>190</v>
      </c>
      <c r="D23" s="22"/>
      <c r="E23" s="22"/>
      <c r="F23" s="22"/>
    </row>
    <row r="24" spans="3:7">
      <c r="C24" s="24" t="s">
        <v>42</v>
      </c>
      <c r="D24" s="47">
        <v>0.05</v>
      </c>
    </row>
    <row r="25" spans="3:7">
      <c r="C25" t="s">
        <v>87</v>
      </c>
      <c r="D25" s="47">
        <f>AVERAGE(F12:F21)</f>
        <v>3</v>
      </c>
    </row>
    <row r="26" spans="3:7">
      <c r="C26" t="s">
        <v>106</v>
      </c>
      <c r="D26" s="49">
        <f>STDEV(F12:F21)</f>
        <v>4.5460605656619517</v>
      </c>
    </row>
    <row r="27" spans="3:7">
      <c r="C27" t="s">
        <v>50</v>
      </c>
      <c r="D27" s="47">
        <f>COUNT(F12:F21)</f>
        <v>10</v>
      </c>
      <c r="E27" s="55" t="s">
        <v>109</v>
      </c>
      <c r="F27" s="55" t="s">
        <v>110</v>
      </c>
    </row>
    <row r="28" spans="3:7">
      <c r="C28" t="s">
        <v>107</v>
      </c>
      <c r="D28" s="49">
        <f>D25/(D26/SQRT(D27))</f>
        <v>2.0868250309207572</v>
      </c>
      <c r="E28" s="54" t="str">
        <f>IF(D28&lt;=D29,"no effect","significant effect")</f>
        <v>no effect</v>
      </c>
      <c r="F28" s="49">
        <f>D28</f>
        <v>2.0868250309207572</v>
      </c>
    </row>
    <row r="29" spans="3:7" ht="21">
      <c r="C29" t="s">
        <v>108</v>
      </c>
      <c r="D29" s="49">
        <f>TINV(D24,D27-1)</f>
        <v>2.2621571627982053</v>
      </c>
      <c r="F29" s="49">
        <f>TINV(D24*2,D27-1)</f>
        <v>1.8331129326562374</v>
      </c>
    </row>
    <row r="31" spans="3:7">
      <c r="C31" s="68" t="s">
        <v>189</v>
      </c>
      <c r="G31" s="55" t="s">
        <v>191</v>
      </c>
    </row>
    <row r="35" spans="2:12" s="36" customFormat="1">
      <c r="B35" s="35"/>
      <c r="C35" s="62" t="s">
        <v>178</v>
      </c>
      <c r="D35" s="62"/>
      <c r="E35" s="62"/>
      <c r="F35" s="62"/>
      <c r="G35" s="62"/>
      <c r="H35" s="62"/>
      <c r="I35" s="62"/>
      <c r="J35" s="62"/>
      <c r="K35" s="62"/>
      <c r="L35" s="62"/>
    </row>
    <row r="37" spans="2:12" s="42" customFormat="1">
      <c r="B37" s="41"/>
      <c r="C37" s="64" t="s">
        <v>179</v>
      </c>
      <c r="D37" s="64"/>
      <c r="E37" s="64" t="s">
        <v>180</v>
      </c>
      <c r="F37" s="64"/>
      <c r="G37" s="64" t="s">
        <v>181</v>
      </c>
      <c r="H37" s="64"/>
      <c r="I37" s="64" t="s">
        <v>185</v>
      </c>
      <c r="J37" s="64"/>
      <c r="K37" s="64" t="s">
        <v>147</v>
      </c>
      <c r="L37" s="64"/>
    </row>
    <row r="39" spans="2:12" s="75" customFormat="1"/>
    <row r="61" spans="3:8">
      <c r="C61" t="s">
        <v>183</v>
      </c>
      <c r="H61" t="s">
        <v>184</v>
      </c>
    </row>
    <row r="66" spans="2:12" s="36" customFormat="1">
      <c r="B66" s="35"/>
      <c r="C66" s="62" t="s">
        <v>186</v>
      </c>
      <c r="D66" s="62"/>
      <c r="E66" s="62"/>
      <c r="F66" s="62"/>
      <c r="G66" s="62"/>
      <c r="H66" s="62"/>
      <c r="I66" s="62"/>
      <c r="J66" s="62"/>
      <c r="K66" s="62"/>
      <c r="L66" s="62"/>
    </row>
    <row r="68" spans="2:12" s="42" customFormat="1">
      <c r="B68" s="41"/>
      <c r="C68" s="64" t="s">
        <v>179</v>
      </c>
      <c r="D68" s="64"/>
      <c r="E68" s="64" t="s">
        <v>180</v>
      </c>
      <c r="F68" s="64"/>
      <c r="G68" s="64" t="s">
        <v>181</v>
      </c>
      <c r="H68" s="64"/>
      <c r="I68" s="64" t="s">
        <v>185</v>
      </c>
      <c r="J68" s="64"/>
      <c r="K68" s="64" t="s">
        <v>147</v>
      </c>
      <c r="L68" s="64"/>
    </row>
    <row r="71" spans="2:12" s="75" customFormat="1"/>
    <row r="93" spans="3:8">
      <c r="C93" t="s">
        <v>187</v>
      </c>
      <c r="H93" t="s">
        <v>188</v>
      </c>
    </row>
    <row r="97" spans="2:12" s="36" customFormat="1">
      <c r="B97" s="35"/>
      <c r="C97" s="62" t="s">
        <v>85</v>
      </c>
      <c r="D97" s="62"/>
      <c r="E97" s="62"/>
      <c r="F97" s="62"/>
      <c r="G97" s="62"/>
      <c r="H97" s="62"/>
      <c r="I97" s="62"/>
      <c r="J97" s="62"/>
      <c r="K97" s="62"/>
      <c r="L97" s="62"/>
    </row>
    <row r="99" spans="2:12" s="42" customFormat="1">
      <c r="B99" s="41"/>
      <c r="C99" s="64" t="s">
        <v>179</v>
      </c>
      <c r="D99" s="64"/>
      <c r="E99" s="64" t="s">
        <v>180</v>
      </c>
      <c r="F99" s="64"/>
      <c r="G99" s="64" t="s">
        <v>181</v>
      </c>
      <c r="H99" s="64"/>
      <c r="I99" s="64" t="s">
        <v>185</v>
      </c>
      <c r="J99" s="64"/>
      <c r="K99" s="64" t="s">
        <v>147</v>
      </c>
      <c r="L99" s="64"/>
    </row>
    <row r="102" spans="2:12">
      <c r="C102" t="s">
        <v>192</v>
      </c>
    </row>
    <row r="104" spans="2:12">
      <c r="C104" s="22"/>
      <c r="D104" s="23" t="s">
        <v>87</v>
      </c>
      <c r="E104" s="23" t="s">
        <v>88</v>
      </c>
      <c r="F104" s="23" t="s">
        <v>90</v>
      </c>
    </row>
    <row r="105" spans="2:12">
      <c r="C105" t="s">
        <v>86</v>
      </c>
      <c r="D105" s="47">
        <v>40</v>
      </c>
      <c r="E105" s="47">
        <v>9</v>
      </c>
    </row>
    <row r="106" spans="2:12">
      <c r="C106" t="s">
        <v>89</v>
      </c>
      <c r="D106" s="57">
        <v>43</v>
      </c>
      <c r="F106" s="47">
        <v>25</v>
      </c>
    </row>
    <row r="108" spans="2:12" ht="21">
      <c r="C108" t="s">
        <v>91</v>
      </c>
      <c r="D108" s="24" t="s">
        <v>94</v>
      </c>
      <c r="J108" s="55" t="s">
        <v>109</v>
      </c>
    </row>
    <row r="109" spans="2:12">
      <c r="D109" s="24"/>
    </row>
    <row r="110" spans="2:12">
      <c r="D110" t="s">
        <v>115</v>
      </c>
      <c r="E110" t="s">
        <v>92</v>
      </c>
    </row>
    <row r="111" spans="2:12" ht="21">
      <c r="E111" s="24" t="s">
        <v>93</v>
      </c>
      <c r="G111" s="47">
        <v>0.05</v>
      </c>
      <c r="H111" s="56" t="s">
        <v>42</v>
      </c>
      <c r="J111" s="24" t="s">
        <v>114</v>
      </c>
      <c r="L111" s="56"/>
    </row>
    <row r="112" spans="2:12" ht="21">
      <c r="D112" s="47">
        <f>D106</f>
        <v>43</v>
      </c>
      <c r="E112" s="38">
        <f>D105+G112*E105/SQRT(F106)</f>
        <v>42.960736528512648</v>
      </c>
      <c r="G112" s="49">
        <f>NORMINV(1-G111,0,1)</f>
        <v>1.6448536269514715</v>
      </c>
      <c r="H112" s="13" t="s">
        <v>95</v>
      </c>
      <c r="I112">
        <f>D106</f>
        <v>43</v>
      </c>
      <c r="J112" s="38">
        <f>I112+K112*E105/SQRT(F106)</f>
        <v>46.527935172172093</v>
      </c>
      <c r="K112" s="49">
        <f>NORMINV(1-G111/2,0,1)</f>
        <v>1.9599639845400536</v>
      </c>
      <c r="L112" s="13" t="s">
        <v>116</v>
      </c>
    </row>
    <row r="113" spans="3:10">
      <c r="C113" t="s">
        <v>96</v>
      </c>
    </row>
    <row r="114" spans="3:10">
      <c r="E114" s="13" t="str">
        <f>IF(D112&gt;E112,"yes","no")</f>
        <v>yes</v>
      </c>
      <c r="J114" s="13" t="str">
        <f>IF(I112&gt;J112,"yes","no")</f>
        <v>no</v>
      </c>
    </row>
    <row r="117" spans="3:10">
      <c r="C117" t="s">
        <v>97</v>
      </c>
    </row>
    <row r="118" spans="3:10">
      <c r="C118" s="54" t="s">
        <v>177</v>
      </c>
    </row>
    <row r="120" spans="3:10">
      <c r="C120" t="s">
        <v>111</v>
      </c>
    </row>
    <row r="122" spans="3:10">
      <c r="C122" t="s">
        <v>112</v>
      </c>
    </row>
    <row r="123" spans="3:10">
      <c r="C123" s="54" t="s">
        <v>113</v>
      </c>
    </row>
  </sheetData>
  <phoneticPr fontId="3" type="noConversion"/>
  <conditionalFormatting sqref="E114 J114">
    <cfRule type="cellIs" dxfId="5" priority="1" stopIfTrue="1" operator="equal">
      <formula>"yes"</formula>
    </cfRule>
    <cfRule type="cellIs" dxfId="4" priority="2" stopIfTrue="1" operator="equal">
      <formula>"no"</formula>
    </cfRule>
  </conditionalFormatting>
  <conditionalFormatting sqref="D28">
    <cfRule type="cellIs" dxfId="3" priority="3" stopIfTrue="1" operator="lessThanOrEqual">
      <formula>$D$29</formula>
    </cfRule>
    <cfRule type="cellIs" dxfId="2" priority="4" stopIfTrue="1" operator="greaterThan">
      <formula>$D$29</formula>
    </cfRule>
  </conditionalFormatting>
  <conditionalFormatting sqref="F28">
    <cfRule type="cellIs" dxfId="1" priority="5" stopIfTrue="1" operator="lessThanOrEqual">
      <formula>$F$29</formula>
    </cfRule>
    <cfRule type="cellIs" dxfId="0" priority="6" stopIfTrue="1" operator="greaterThan">
      <formula>$F$29</formula>
    </cfRule>
  </conditionalFormatting>
  <pageMargins left="0.78740157499999996" right="0.78740157499999996" top="0.984251969" bottom="0.984251969" header="0.4921259845" footer="0.4921259845"/>
  <pageSetup paperSize="9" scale="80" orientation="landscape" horizontalDpi="300" verticalDpi="300" r:id="rId1"/>
  <headerFooter alignWithMargins="0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Contents</vt:lpstr>
      <vt:lpstr>Corr_shift</vt:lpstr>
      <vt:lpstr>Polyo</vt:lpstr>
      <vt:lpstr>Study length</vt:lpstr>
      <vt:lpstr>Educ_Income</vt:lpstr>
      <vt:lpstr>L_cancer_smok</vt:lpstr>
      <vt:lpstr>storcks</vt:lpstr>
      <vt:lpstr>Obs-studies</vt:lpstr>
      <vt:lpstr>Convenience_samples</vt:lpstr>
      <vt:lpstr>Lipitor</vt:lpstr>
      <vt:lpstr>HIV</vt:lpstr>
      <vt:lpstr>Quota_Test_R</vt:lpstr>
      <vt:lpstr>convenience</vt:lpstr>
      <vt:lpstr>convenience_sampl</vt:lpstr>
      <vt:lpstr>corr_shift</vt:lpstr>
      <vt:lpstr>education</vt:lpstr>
      <vt:lpstr>HIV</vt:lpstr>
      <vt:lpstr>lipitor</vt:lpstr>
      <vt:lpstr>lung_cancer</vt:lpstr>
      <vt:lpstr>observ_studies</vt:lpstr>
      <vt:lpstr>polyo</vt:lpstr>
      <vt:lpstr>quota_sampl</vt:lpstr>
      <vt:lpstr>storcks</vt:lpstr>
      <vt:lpstr>study_length</vt:lpstr>
    </vt:vector>
  </TitlesOfParts>
  <Company>Universität Klagenfurt - ZID 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Pots</dc:creator>
  <cp:lastModifiedBy>mborov</cp:lastModifiedBy>
  <dcterms:created xsi:type="dcterms:W3CDTF">2010-11-18T19:07:47Z</dcterms:created>
  <dcterms:modified xsi:type="dcterms:W3CDTF">2011-10-10T16:07:36Z</dcterms:modified>
</cp:coreProperties>
</file>